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wajinkai-my.sharepoint.com/personal/toriasu_wajinkai_onmicrosoft_com/Documents/デスクトップ/提出書類/福祉充実計画/"/>
    </mc:Choice>
  </mc:AlternateContent>
  <xr:revisionPtr revIDLastSave="73" documentId="8_{E78CEB1B-A0D5-4613-92B7-D5EC10D77EC2}" xr6:coauthVersionLast="47" xr6:coauthVersionMax="47" xr10:uidLastSave="{8919EC62-6456-4A23-A974-2053011ED94D}"/>
  <bookViews>
    <workbookView xWindow="-60" yWindow="-60" windowWidth="28920" windowHeight="15600" xr2:uid="{00000000-000D-0000-FFFF-FFFF00000000}"/>
  </bookViews>
  <sheets>
    <sheet name="算定シート" sheetId="1" r:id="rId1"/>
    <sheet name="別添（財産目録）" sheetId="4" r:id="rId2"/>
  </sheets>
  <definedNames>
    <definedName name="_Regression_X" hidden="1">#REF!</definedName>
    <definedName name="AA" hidden="1">#REF!</definedName>
    <definedName name="BB" hidden="1">#REF!</definedName>
    <definedName name="HTML1_1" hidden="1">"[FOLLOW.XLS]場所マスタ!$A$1:$C$33"</definedName>
    <definedName name="HTML1_10" hidden="1">""</definedName>
    <definedName name="HTML1_11" hidden="1">1</definedName>
    <definedName name="HTML1_12" hidden="1">"F:\COMMON\SIZAI\KAGAKU\HTML\KAIHATU\follow.htm"</definedName>
    <definedName name="HTML1_2" hidden="1">1</definedName>
    <definedName name="HTML1_3" hidden="1">"回答状況"</definedName>
    <definedName name="HTML1_4" hidden="1">"回答状況"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算定シート!$A$1:$AB$85</definedName>
    <definedName name="関連表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4" l="1"/>
  <c r="M36" i="4"/>
  <c r="I44" i="1"/>
  <c r="I43" i="1"/>
  <c r="I42" i="1"/>
  <c r="N55" i="4" l="1"/>
  <c r="N51" i="4"/>
  <c r="N50" i="4"/>
  <c r="N49" i="4"/>
  <c r="N48" i="4"/>
  <c r="N47" i="4"/>
  <c r="N46" i="4"/>
  <c r="N45" i="4"/>
  <c r="N44" i="4"/>
  <c r="N40" i="4"/>
  <c r="N39" i="4"/>
  <c r="N38" i="4"/>
  <c r="N37" i="4"/>
  <c r="N35" i="4"/>
  <c r="J55" i="4" l="1"/>
  <c r="J54" i="4"/>
  <c r="J47" i="4"/>
  <c r="J40" i="4"/>
  <c r="M64" i="4" l="1"/>
  <c r="M55" i="4"/>
  <c r="M40" i="4"/>
  <c r="N10" i="4" l="1"/>
  <c r="M63" i="4"/>
  <c r="M62" i="4"/>
  <c r="M61" i="4"/>
  <c r="M60" i="4"/>
  <c r="M59" i="4"/>
  <c r="M58" i="4"/>
  <c r="M57" i="4"/>
  <c r="M56" i="4"/>
  <c r="M54" i="4"/>
  <c r="M53" i="4"/>
  <c r="M51" i="4"/>
  <c r="M50" i="4"/>
  <c r="M49" i="4"/>
  <c r="M48" i="4"/>
  <c r="M47" i="4"/>
  <c r="M46" i="4"/>
  <c r="M45" i="4"/>
  <c r="M44" i="4"/>
  <c r="M39" i="4"/>
  <c r="M38" i="4"/>
  <c r="M37" i="4"/>
  <c r="M35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1" i="4"/>
  <c r="M10" i="4"/>
  <c r="M9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2" i="4"/>
  <c r="N11" i="4"/>
  <c r="N13" i="4" l="1"/>
  <c r="M12" i="4"/>
  <c r="I32" i="4"/>
  <c r="J32" i="4" l="1"/>
  <c r="W44" i="1" l="1"/>
  <c r="U44" i="1"/>
  <c r="W43" i="1"/>
  <c r="U43" i="1"/>
  <c r="Z43" i="1" s="1"/>
  <c r="W42" i="1"/>
  <c r="U42" i="1"/>
  <c r="X42" i="1" s="1"/>
  <c r="W41" i="1"/>
  <c r="U41" i="1"/>
  <c r="Z41" i="1" s="1"/>
  <c r="W40" i="1"/>
  <c r="U40" i="1"/>
  <c r="Z40" i="1" s="1"/>
  <c r="S44" i="1"/>
  <c r="P44" i="1"/>
  <c r="Q44" i="1" s="1"/>
  <c r="L44" i="1"/>
  <c r="M44" i="1" s="1"/>
  <c r="S43" i="1"/>
  <c r="P43" i="1"/>
  <c r="Q43" i="1" s="1"/>
  <c r="L43" i="1"/>
  <c r="M43" i="1" s="1"/>
  <c r="P42" i="1"/>
  <c r="Q42" i="1" s="1"/>
  <c r="L42" i="1"/>
  <c r="M42" i="1" s="1"/>
  <c r="P41" i="1"/>
  <c r="Q41" i="1" s="1"/>
  <c r="R41" i="1" s="1"/>
  <c r="L41" i="1"/>
  <c r="M41" i="1" s="1"/>
  <c r="P40" i="1"/>
  <c r="Q40" i="1" s="1"/>
  <c r="R40" i="1" s="1"/>
  <c r="L40" i="1"/>
  <c r="M40" i="1" s="1"/>
  <c r="X44" i="1" l="1"/>
  <c r="Z42" i="1"/>
  <c r="AA42" i="1" s="1"/>
  <c r="X40" i="1"/>
  <c r="AA40" i="1" s="1"/>
  <c r="X41" i="1"/>
  <c r="AA41" i="1" s="1"/>
  <c r="X43" i="1"/>
  <c r="AA43" i="1" s="1"/>
  <c r="Z44" i="1"/>
  <c r="AA44" i="1" s="1"/>
  <c r="M65" i="4"/>
  <c r="M68" i="4" s="1"/>
  <c r="N44" i="1"/>
  <c r="N43" i="1"/>
  <c r="N42" i="1"/>
  <c r="S42" i="1" s="1"/>
  <c r="N41" i="1"/>
  <c r="N40" i="1"/>
  <c r="S40" i="1" s="1"/>
  <c r="J42" i="4"/>
  <c r="J90" i="4"/>
  <c r="J102" i="4"/>
  <c r="I42" i="4"/>
  <c r="I66" i="4"/>
  <c r="I90" i="4"/>
  <c r="I102" i="4"/>
  <c r="H32" i="4"/>
  <c r="H42" i="4"/>
  <c r="H66" i="4"/>
  <c r="H90" i="4"/>
  <c r="H102" i="4"/>
  <c r="N9" i="4"/>
  <c r="N31" i="4"/>
  <c r="N41" i="4"/>
  <c r="N65" i="4"/>
  <c r="D11" i="1"/>
  <c r="D72" i="1" s="1"/>
  <c r="D24" i="1"/>
  <c r="D29" i="1" s="1"/>
  <c r="D30" i="1"/>
  <c r="D31" i="1"/>
  <c r="D56" i="1"/>
  <c r="G62" i="1"/>
  <c r="H67" i="4" l="1"/>
  <c r="H68" i="4" s="1"/>
  <c r="D54" i="1"/>
  <c r="I103" i="4"/>
  <c r="I67" i="4"/>
  <c r="I68" i="4" s="1"/>
  <c r="H103" i="4"/>
  <c r="J67" i="4"/>
  <c r="J68" i="4" s="1"/>
  <c r="D32" i="1"/>
  <c r="D73" i="1" s="1"/>
  <c r="D55" i="1"/>
  <c r="J103" i="4"/>
  <c r="I104" i="4" l="1"/>
  <c r="D57" i="1"/>
  <c r="D67" i="1" s="1"/>
  <c r="H104" i="4"/>
  <c r="J104" i="4"/>
  <c r="G67" i="1" l="1"/>
  <c r="D76" i="1" s="1"/>
  <c r="D74" i="1"/>
  <c r="D75" i="1"/>
  <c r="E73" i="1" l="1"/>
  <c r="D77" i="1" s="1"/>
  <c r="D82" i="1" s="1"/>
  <c r="D84" i="1" s="1"/>
</calcChain>
</file>

<file path=xl/sharedStrings.xml><?xml version="1.0" encoding="utf-8"?>
<sst xmlns="http://schemas.openxmlformats.org/spreadsheetml/2006/main" count="246" uniqueCount="198">
  <si>
    <t>社会福祉充実残額算定シート</t>
    <rPh sb="0" eb="2">
      <t>シャカイ</t>
    </rPh>
    <rPh sb="2" eb="4">
      <t>フクシ</t>
    </rPh>
    <rPh sb="4" eb="6">
      <t>ジュウジツ</t>
    </rPh>
    <rPh sb="6" eb="8">
      <t>ザンガク</t>
    </rPh>
    <rPh sb="8" eb="10">
      <t>サンテイ</t>
    </rPh>
    <phoneticPr fontId="7"/>
  </si>
  <si>
    <t>１．「活用可能な財産の算定」</t>
    <rPh sb="3" eb="5">
      <t>カツヨウ</t>
    </rPh>
    <rPh sb="5" eb="7">
      <t>カノウ</t>
    </rPh>
    <rPh sb="8" eb="10">
      <t>ザイサン</t>
    </rPh>
    <rPh sb="11" eb="13">
      <t>サンテイ</t>
    </rPh>
    <phoneticPr fontId="7"/>
  </si>
  <si>
    <t>項目</t>
    <rPh sb="0" eb="2">
      <t>コウモク</t>
    </rPh>
    <phoneticPr fontId="7"/>
  </si>
  <si>
    <t>金額</t>
    <rPh sb="0" eb="2">
      <t>キンガク</t>
    </rPh>
    <phoneticPr fontId="7"/>
  </si>
  <si>
    <t>手入力（必須入力）するセルです（※「社会福祉法人の財務諸表等電子開示システム」搭載版では、他シートを参照するための計算式が設定されていますので、手入力は不要となります。）</t>
    <rPh sb="0" eb="1">
      <t>テ</t>
    </rPh>
    <rPh sb="1" eb="3">
      <t>ニュウリョク</t>
    </rPh>
    <rPh sb="4" eb="6">
      <t>ヒッス</t>
    </rPh>
    <rPh sb="6" eb="8">
      <t>ニュウリョク</t>
    </rPh>
    <rPh sb="18" eb="20">
      <t>シャカイ</t>
    </rPh>
    <rPh sb="20" eb="22">
      <t>フクシ</t>
    </rPh>
    <rPh sb="22" eb="24">
      <t>ホウジン</t>
    </rPh>
    <rPh sb="25" eb="27">
      <t>ザイム</t>
    </rPh>
    <rPh sb="27" eb="29">
      <t>ショヒョウ</t>
    </rPh>
    <rPh sb="29" eb="30">
      <t>トウ</t>
    </rPh>
    <rPh sb="30" eb="32">
      <t>デンシ</t>
    </rPh>
    <rPh sb="32" eb="34">
      <t>カイジ</t>
    </rPh>
    <rPh sb="39" eb="41">
      <t>トウサイ</t>
    </rPh>
    <rPh sb="41" eb="42">
      <t>バン</t>
    </rPh>
    <rPh sb="45" eb="46">
      <t>ホカ</t>
    </rPh>
    <rPh sb="50" eb="52">
      <t>サンショウ</t>
    </rPh>
    <rPh sb="57" eb="59">
      <t>ケイサン</t>
    </rPh>
    <rPh sb="59" eb="60">
      <t>シキ</t>
    </rPh>
    <rPh sb="61" eb="63">
      <t>セッテイ</t>
    </rPh>
    <rPh sb="72" eb="73">
      <t>テ</t>
    </rPh>
    <rPh sb="73" eb="75">
      <t>ニュウリョク</t>
    </rPh>
    <rPh sb="76" eb="78">
      <t>フヨウ</t>
    </rPh>
    <phoneticPr fontId="7"/>
  </si>
  <si>
    <t>資産（a）</t>
    <rPh sb="0" eb="2">
      <t>シサン</t>
    </rPh>
    <phoneticPr fontId="7"/>
  </si>
  <si>
    <t>負債（ｂ）</t>
    <rPh sb="0" eb="2">
      <t>フサイ</t>
    </rPh>
    <phoneticPr fontId="7"/>
  </si>
  <si>
    <t>計算式が設定されており、入力することはできません。</t>
    <rPh sb="0" eb="2">
      <t>ケイサン</t>
    </rPh>
    <rPh sb="2" eb="3">
      <t>シキ</t>
    </rPh>
    <rPh sb="4" eb="6">
      <t>セッテイ</t>
    </rPh>
    <rPh sb="12" eb="14">
      <t>ニュウリョク</t>
    </rPh>
    <phoneticPr fontId="7"/>
  </si>
  <si>
    <t>基本金（ｃ）</t>
    <rPh sb="0" eb="2">
      <t>キホン</t>
    </rPh>
    <rPh sb="2" eb="3">
      <t>キン</t>
    </rPh>
    <phoneticPr fontId="7"/>
  </si>
  <si>
    <t>国庫補助金等特別積立金（ｄ）</t>
    <rPh sb="0" eb="2">
      <t>コッコ</t>
    </rPh>
    <rPh sb="2" eb="5">
      <t>ホジョキン</t>
    </rPh>
    <rPh sb="5" eb="6">
      <t>トウ</t>
    </rPh>
    <rPh sb="6" eb="8">
      <t>トクベツ</t>
    </rPh>
    <rPh sb="8" eb="11">
      <t>ツミタテキン</t>
    </rPh>
    <phoneticPr fontId="7"/>
  </si>
  <si>
    <t>手入力するセルです。（不明の場合は、記載要領に従って入力してください）</t>
    <rPh sb="0" eb="1">
      <t>テ</t>
    </rPh>
    <rPh sb="1" eb="3">
      <t>ニュウリョク</t>
    </rPh>
    <phoneticPr fontId="7"/>
  </si>
  <si>
    <t>合計（a－ｂ－ｃ－ｄ）</t>
    <rPh sb="0" eb="2">
      <t>ゴウケイ</t>
    </rPh>
    <phoneticPr fontId="7"/>
  </si>
  <si>
    <t>合計額を算出するための計算式が設定されており、入力することはできません。</t>
    <rPh sb="0" eb="2">
      <t>ゴウケイ</t>
    </rPh>
    <rPh sb="2" eb="3">
      <t>ガク</t>
    </rPh>
    <rPh sb="4" eb="6">
      <t>サンシュツ</t>
    </rPh>
    <rPh sb="11" eb="13">
      <t>ケイサン</t>
    </rPh>
    <rPh sb="13" eb="14">
      <t>シキ</t>
    </rPh>
    <rPh sb="15" eb="17">
      <t>セッテイ</t>
    </rPh>
    <rPh sb="23" eb="25">
      <t>ニュウリョク</t>
    </rPh>
    <phoneticPr fontId="7"/>
  </si>
  <si>
    <t>２．「社会福祉法に基づく事業に活用している不動産等」</t>
    <rPh sb="3" eb="5">
      <t>シャカイ</t>
    </rPh>
    <rPh sb="5" eb="8">
      <t>フクシホウ</t>
    </rPh>
    <rPh sb="9" eb="10">
      <t>モト</t>
    </rPh>
    <rPh sb="12" eb="14">
      <t>ジギョウ</t>
    </rPh>
    <rPh sb="15" eb="17">
      <t>カツヨウ</t>
    </rPh>
    <rPh sb="21" eb="24">
      <t>フドウサン</t>
    </rPh>
    <rPh sb="24" eb="25">
      <t>トウ</t>
    </rPh>
    <phoneticPr fontId="7"/>
  </si>
  <si>
    <t>プルダウンリストから選択するセルです。直接入力することはできません。</t>
    <rPh sb="10" eb="12">
      <t>センタク</t>
    </rPh>
    <rPh sb="19" eb="21">
      <t>チョクセツ</t>
    </rPh>
    <rPh sb="21" eb="23">
      <t>ニュウリョク</t>
    </rPh>
    <phoneticPr fontId="7"/>
  </si>
  <si>
    <t>（１）財産目録における貸借対照表価額</t>
    <rPh sb="3" eb="5">
      <t>ザイサン</t>
    </rPh>
    <rPh sb="5" eb="7">
      <t>モクロク</t>
    </rPh>
    <rPh sb="11" eb="13">
      <t>タイシャク</t>
    </rPh>
    <rPh sb="13" eb="15">
      <t>タイショウ</t>
    </rPh>
    <rPh sb="15" eb="18">
      <t>ヒョウカガク</t>
    </rPh>
    <phoneticPr fontId="7"/>
  </si>
  <si>
    <t>合計（a）</t>
    <rPh sb="0" eb="2">
      <t>ゴウケイ</t>
    </rPh>
    <phoneticPr fontId="7"/>
  </si>
  <si>
    <t>（２）対応負債</t>
    <phoneticPr fontId="7"/>
  </si>
  <si>
    <t>１年以内返済予定設備資金借入金</t>
    <rPh sb="1" eb="2">
      <t>ネン</t>
    </rPh>
    <rPh sb="2" eb="4">
      <t>イナイ</t>
    </rPh>
    <rPh sb="4" eb="6">
      <t>ヘンサイ</t>
    </rPh>
    <rPh sb="6" eb="8">
      <t>ヨテイ</t>
    </rPh>
    <rPh sb="8" eb="10">
      <t>セツビ</t>
    </rPh>
    <rPh sb="10" eb="12">
      <t>シキン</t>
    </rPh>
    <rPh sb="12" eb="13">
      <t>シャク</t>
    </rPh>
    <rPh sb="13" eb="15">
      <t>ニュウキン</t>
    </rPh>
    <phoneticPr fontId="7"/>
  </si>
  <si>
    <t>１年以内返済予定リース債務</t>
    <rPh sb="1" eb="2">
      <t>ネン</t>
    </rPh>
    <rPh sb="2" eb="4">
      <t>イナイ</t>
    </rPh>
    <rPh sb="4" eb="6">
      <t>ヘンサイ</t>
    </rPh>
    <rPh sb="6" eb="8">
      <t>ヨテイ</t>
    </rPh>
    <rPh sb="11" eb="13">
      <t>サイム</t>
    </rPh>
    <phoneticPr fontId="7"/>
  </si>
  <si>
    <t>設備資金借入金</t>
    <rPh sb="0" eb="2">
      <t>セツビ</t>
    </rPh>
    <rPh sb="2" eb="4">
      <t>シキン</t>
    </rPh>
    <rPh sb="4" eb="5">
      <t>シャク</t>
    </rPh>
    <rPh sb="5" eb="7">
      <t>ニュウキン</t>
    </rPh>
    <phoneticPr fontId="7"/>
  </si>
  <si>
    <t>リース債務</t>
    <rPh sb="3" eb="5">
      <t>サイム</t>
    </rPh>
    <phoneticPr fontId="7"/>
  </si>
  <si>
    <t>合計（ｂ）</t>
    <rPh sb="0" eb="2">
      <t>ゴウケイ</t>
    </rPh>
    <phoneticPr fontId="7"/>
  </si>
  <si>
    <t>（３）合計</t>
    <rPh sb="3" eb="5">
      <t>ゴウケイ</t>
    </rPh>
    <phoneticPr fontId="7"/>
  </si>
  <si>
    <t>財産目録合計（a）</t>
    <rPh sb="0" eb="2">
      <t>ザイサン</t>
    </rPh>
    <rPh sb="2" eb="4">
      <t>モクロク</t>
    </rPh>
    <rPh sb="4" eb="6">
      <t>ゴウケイ</t>
    </rPh>
    <phoneticPr fontId="7"/>
  </si>
  <si>
    <t>対応負債合計（ｂ）</t>
    <rPh sb="0" eb="2">
      <t>タイオウ</t>
    </rPh>
    <rPh sb="2" eb="4">
      <t>フサイ</t>
    </rPh>
    <rPh sb="4" eb="6">
      <t>ゴウケイ</t>
    </rPh>
    <phoneticPr fontId="7"/>
  </si>
  <si>
    <t>対応基本金（ｃ）</t>
    <rPh sb="0" eb="2">
      <t>タイオウ</t>
    </rPh>
    <rPh sb="2" eb="4">
      <t>キホン</t>
    </rPh>
    <rPh sb="4" eb="5">
      <t>キン</t>
    </rPh>
    <phoneticPr fontId="7"/>
  </si>
  <si>
    <t>３．「再取得に必要な財産」</t>
    <rPh sb="3" eb="6">
      <t>サイシュトク</t>
    </rPh>
    <rPh sb="7" eb="9">
      <t>ヒツヨウ</t>
    </rPh>
    <rPh sb="10" eb="12">
      <t>ザイサン</t>
    </rPh>
    <phoneticPr fontId="7"/>
  </si>
  <si>
    <t>（１）将来の建替費用</t>
    <rPh sb="3" eb="5">
      <t>ショウライ</t>
    </rPh>
    <rPh sb="6" eb="7">
      <t>タ</t>
    </rPh>
    <rPh sb="7" eb="8">
      <t>カ</t>
    </rPh>
    <rPh sb="8" eb="10">
      <t>ヒヨウ</t>
    </rPh>
    <phoneticPr fontId="7"/>
  </si>
  <si>
    <t>（２）大規模修繕に必要な費用</t>
    <rPh sb="3" eb="6">
      <t>ダイキボ</t>
    </rPh>
    <rPh sb="6" eb="8">
      <t>シュウゼン</t>
    </rPh>
    <rPh sb="9" eb="11">
      <t>ヒツヨウ</t>
    </rPh>
    <rPh sb="12" eb="14">
      <t>ヒヨウ</t>
    </rPh>
    <phoneticPr fontId="7"/>
  </si>
  <si>
    <t>財産の名称等</t>
    <rPh sb="0" eb="2">
      <t>ザイサン</t>
    </rPh>
    <rPh sb="3" eb="5">
      <t>メイショウ</t>
    </rPh>
    <rPh sb="5" eb="6">
      <t>トウ</t>
    </rPh>
    <phoneticPr fontId="7"/>
  </si>
  <si>
    <t>取得年度</t>
    <rPh sb="0" eb="2">
      <t>シュトク</t>
    </rPh>
    <rPh sb="2" eb="4">
      <t>ネンド</t>
    </rPh>
    <phoneticPr fontId="7"/>
  </si>
  <si>
    <t>建設時延べ床面積
（小数点以下第４位を四捨五入）</t>
    <rPh sb="10" eb="11">
      <t>ショウ</t>
    </rPh>
    <phoneticPr fontId="7"/>
  </si>
  <si>
    <t>建設時自己資金</t>
    <phoneticPr fontId="7"/>
  </si>
  <si>
    <t>大規模修繕実績額</t>
    <phoneticPr fontId="7"/>
  </si>
  <si>
    <t>減価償却累計額</t>
    <rPh sb="0" eb="2">
      <t>ゲンカ</t>
    </rPh>
    <rPh sb="2" eb="4">
      <t>ショウキャク</t>
    </rPh>
    <rPh sb="4" eb="7">
      <t>ルイケイガク</t>
    </rPh>
    <phoneticPr fontId="7"/>
  </si>
  <si>
    <t>建設単価等上昇率</t>
    <rPh sb="0" eb="2">
      <t>ケンセツ</t>
    </rPh>
    <rPh sb="2" eb="4">
      <t>タンカ</t>
    </rPh>
    <rPh sb="4" eb="5">
      <t>トウ</t>
    </rPh>
    <rPh sb="5" eb="8">
      <t>ジョウショウリツ</t>
    </rPh>
    <phoneticPr fontId="7"/>
  </si>
  <si>
    <t>自己資金比率</t>
    <rPh sb="0" eb="2">
      <t>ジコ</t>
    </rPh>
    <rPh sb="2" eb="4">
      <t>シキン</t>
    </rPh>
    <rPh sb="4" eb="6">
      <t>ヒリツ</t>
    </rPh>
    <phoneticPr fontId="7"/>
  </si>
  <si>
    <t>合計額</t>
    <rPh sb="0" eb="3">
      <t>ゴウケイガク</t>
    </rPh>
    <phoneticPr fontId="7"/>
  </si>
  <si>
    <t>減価償却累計額
（a）</t>
    <rPh sb="0" eb="2">
      <t>ゲンカ</t>
    </rPh>
    <rPh sb="2" eb="4">
      <t>ショウキャク</t>
    </rPh>
    <rPh sb="4" eb="7">
      <t>ルイケイガク</t>
    </rPh>
    <phoneticPr fontId="7"/>
  </si>
  <si>
    <t>一般的大規模修繕
費用比率
（b）</t>
    <rPh sb="0" eb="3">
      <t>イッパンテキ</t>
    </rPh>
    <rPh sb="3" eb="6">
      <t>ダイキボ</t>
    </rPh>
    <rPh sb="6" eb="8">
      <t>シュウゼン</t>
    </rPh>
    <rPh sb="9" eb="11">
      <t>ヒヨウ</t>
    </rPh>
    <rPh sb="11" eb="13">
      <t>ヒリツ</t>
    </rPh>
    <rPh sb="12" eb="13">
      <t>リツ</t>
    </rPh>
    <phoneticPr fontId="7"/>
  </si>
  <si>
    <t>大規模修繕実績額</t>
    <rPh sb="0" eb="3">
      <t>ダイキボ</t>
    </rPh>
    <rPh sb="3" eb="5">
      <t>シュウゼン</t>
    </rPh>
    <rPh sb="5" eb="8">
      <t>ジッセキガク</t>
    </rPh>
    <phoneticPr fontId="7"/>
  </si>
  <si>
    <t>合計額①</t>
    <rPh sb="0" eb="3">
      <t>ゴウケイガク</t>
    </rPh>
    <phoneticPr fontId="7"/>
  </si>
  <si>
    <t>※大規模修繕額が不明な場合</t>
    <rPh sb="1" eb="4">
      <t>ダイキボ</t>
    </rPh>
    <rPh sb="4" eb="6">
      <t>シュウゼン</t>
    </rPh>
    <rPh sb="6" eb="7">
      <t>ガク</t>
    </rPh>
    <rPh sb="8" eb="10">
      <t>フメイ</t>
    </rPh>
    <rPh sb="11" eb="13">
      <t>バアイ</t>
    </rPh>
    <phoneticPr fontId="7"/>
  </si>
  <si>
    <r>
      <t xml:space="preserve">合計額
</t>
    </r>
    <r>
      <rPr>
        <sz val="12"/>
        <color theme="1"/>
        <rFont val="Meiryo UI"/>
        <family val="3"/>
        <charset val="128"/>
      </rPr>
      <t>（①、②のいずれか）</t>
    </r>
    <rPh sb="0" eb="3">
      <t>ゴウケイガク</t>
    </rPh>
    <phoneticPr fontId="7"/>
  </si>
  <si>
    <t>①建設工事費
デフレーター</t>
    <rPh sb="1" eb="3">
      <t>ケンセツ</t>
    </rPh>
    <rPh sb="3" eb="6">
      <t>コウジヒ</t>
    </rPh>
    <phoneticPr fontId="7"/>
  </si>
  <si>
    <t>②１㎡当たり単価上昇率</t>
    <rPh sb="3" eb="4">
      <t>ア</t>
    </rPh>
    <rPh sb="6" eb="8">
      <t>タンカ</t>
    </rPh>
    <rPh sb="8" eb="11">
      <t>ジョウショウリツ</t>
    </rPh>
    <phoneticPr fontId="7"/>
  </si>
  <si>
    <t>①、②のいずれか
高い方の率</t>
    <rPh sb="9" eb="10">
      <t>タカ</t>
    </rPh>
    <rPh sb="11" eb="12">
      <t>ホウ</t>
    </rPh>
    <rPh sb="13" eb="14">
      <t>リツ</t>
    </rPh>
    <phoneticPr fontId="7"/>
  </si>
  <si>
    <t>③一般的自己
資金比率</t>
    <rPh sb="1" eb="4">
      <t>イッパンテキ</t>
    </rPh>
    <rPh sb="4" eb="6">
      <t>ジコ</t>
    </rPh>
    <rPh sb="7" eb="9">
      <t>シキン</t>
    </rPh>
    <rPh sb="9" eb="11">
      <t>ヒリツ</t>
    </rPh>
    <phoneticPr fontId="7"/>
  </si>
  <si>
    <t>④建設時自己資金比率</t>
    <rPh sb="1" eb="4">
      <t>ケンセツジ</t>
    </rPh>
    <rPh sb="4" eb="6">
      <t>ジコ</t>
    </rPh>
    <rPh sb="6" eb="8">
      <t>シキン</t>
    </rPh>
    <rPh sb="8" eb="10">
      <t>ヒリツ</t>
    </rPh>
    <phoneticPr fontId="7"/>
  </si>
  <si>
    <t>③、④のいずれか
高い方の率</t>
    <rPh sb="9" eb="10">
      <t>タカ</t>
    </rPh>
    <rPh sb="11" eb="12">
      <t>ホウ</t>
    </rPh>
    <rPh sb="13" eb="14">
      <t>リツ</t>
    </rPh>
    <phoneticPr fontId="7"/>
  </si>
  <si>
    <t>貸借対照表価額
（c）</t>
    <rPh sb="0" eb="2">
      <t>タイシャク</t>
    </rPh>
    <rPh sb="2" eb="4">
      <t>タイショウ</t>
    </rPh>
    <rPh sb="4" eb="7">
      <t>ヒョウカガク</t>
    </rPh>
    <phoneticPr fontId="7"/>
  </si>
  <si>
    <t>合計額②
（（a×b）×
c/（a＋c））</t>
    <rPh sb="0" eb="3">
      <t>ゴウケイガク</t>
    </rPh>
    <phoneticPr fontId="7"/>
  </si>
  <si>
    <t>一般的１㎡当たり
単価（a）</t>
    <rPh sb="0" eb="3">
      <t>イッパンテキ</t>
    </rPh>
    <rPh sb="5" eb="6">
      <t>ア</t>
    </rPh>
    <rPh sb="9" eb="11">
      <t>タンカ</t>
    </rPh>
    <phoneticPr fontId="7"/>
  </si>
  <si>
    <t>当該建物の建設時の取得価額（b）</t>
    <rPh sb="0" eb="2">
      <t>トウガイ</t>
    </rPh>
    <rPh sb="2" eb="4">
      <t>タテモノ</t>
    </rPh>
    <rPh sb="5" eb="8">
      <t>ケンセツジ</t>
    </rPh>
    <rPh sb="9" eb="11">
      <t>シュトク</t>
    </rPh>
    <rPh sb="11" eb="13">
      <t>カガク</t>
    </rPh>
    <phoneticPr fontId="7"/>
  </si>
  <si>
    <t>建設時延べ床
面積（c）</t>
    <rPh sb="0" eb="3">
      <t>ケンセツジ</t>
    </rPh>
    <rPh sb="3" eb="4">
      <t>ノ</t>
    </rPh>
    <rPh sb="5" eb="6">
      <t>ユカ</t>
    </rPh>
    <rPh sb="7" eb="9">
      <t>メンセキ</t>
    </rPh>
    <phoneticPr fontId="7"/>
  </si>
  <si>
    <t>a/（b/c）</t>
    <phoneticPr fontId="7"/>
  </si>
  <si>
    <t>建設時自己資金
（d）</t>
    <rPh sb="0" eb="3">
      <t>ケンセツジ</t>
    </rPh>
    <rPh sb="3" eb="5">
      <t>ジコ</t>
    </rPh>
    <rPh sb="5" eb="7">
      <t>シキン</t>
    </rPh>
    <phoneticPr fontId="7"/>
  </si>
  <si>
    <t>d/b</t>
    <phoneticPr fontId="7"/>
  </si>
  <si>
    <t>合計</t>
    <rPh sb="0" eb="2">
      <t>ゴウケイ</t>
    </rPh>
    <phoneticPr fontId="7"/>
  </si>
  <si>
    <t>※　割合は小数点第4位四捨五入。</t>
    <rPh sb="2" eb="4">
      <t>ワリアイ</t>
    </rPh>
    <rPh sb="5" eb="8">
      <t>ショウスウテン</t>
    </rPh>
    <rPh sb="8" eb="9">
      <t>ダイ</t>
    </rPh>
    <rPh sb="10" eb="11">
      <t>イ</t>
    </rPh>
    <rPh sb="11" eb="15">
      <t>シシャゴニュウ</t>
    </rPh>
    <phoneticPr fontId="7"/>
  </si>
  <si>
    <t>（３）設備・車輌等の更新に必要な費用</t>
    <rPh sb="3" eb="5">
      <t>セツビ</t>
    </rPh>
    <rPh sb="6" eb="8">
      <t>シャリョウ</t>
    </rPh>
    <rPh sb="8" eb="9">
      <t>トウ</t>
    </rPh>
    <rPh sb="10" eb="12">
      <t>コウシン</t>
    </rPh>
    <rPh sb="13" eb="15">
      <t>ヒツヨウ</t>
    </rPh>
    <rPh sb="16" eb="18">
      <t>ヒヨウ</t>
    </rPh>
    <phoneticPr fontId="7"/>
  </si>
  <si>
    <t>（４）合計</t>
    <rPh sb="3" eb="5">
      <t>ゴウケイ</t>
    </rPh>
    <phoneticPr fontId="7"/>
  </si>
  <si>
    <t>将来の建替費用</t>
    <rPh sb="0" eb="2">
      <t>ショウライ</t>
    </rPh>
    <rPh sb="3" eb="4">
      <t>タ</t>
    </rPh>
    <rPh sb="4" eb="5">
      <t>カ</t>
    </rPh>
    <rPh sb="5" eb="7">
      <t>ヒヨウ</t>
    </rPh>
    <phoneticPr fontId="7"/>
  </si>
  <si>
    <t>大規模修繕に必要な費用</t>
    <rPh sb="0" eb="3">
      <t>ダイキボ</t>
    </rPh>
    <rPh sb="3" eb="5">
      <t>シュウゼン</t>
    </rPh>
    <rPh sb="6" eb="8">
      <t>ヒツヨウ</t>
    </rPh>
    <rPh sb="9" eb="11">
      <t>ヒヨウ</t>
    </rPh>
    <phoneticPr fontId="7"/>
  </si>
  <si>
    <t>設備・車輌等の更新に必要な費用</t>
    <rPh sb="0" eb="2">
      <t>セツビ</t>
    </rPh>
    <rPh sb="3" eb="5">
      <t>シャリョウ</t>
    </rPh>
    <rPh sb="5" eb="6">
      <t>トウ</t>
    </rPh>
    <rPh sb="7" eb="9">
      <t>コウシン</t>
    </rPh>
    <rPh sb="10" eb="12">
      <t>ヒツヨウ</t>
    </rPh>
    <rPh sb="13" eb="15">
      <t>ヒヨウ</t>
    </rPh>
    <phoneticPr fontId="7"/>
  </si>
  <si>
    <t>４．「必要な運転資金」</t>
    <rPh sb="3" eb="5">
      <t>ヒツヨウ</t>
    </rPh>
    <rPh sb="6" eb="8">
      <t>ウンテン</t>
    </rPh>
    <rPh sb="8" eb="10">
      <t>シキン</t>
    </rPh>
    <phoneticPr fontId="7"/>
  </si>
  <si>
    <t>月数</t>
    <rPh sb="0" eb="2">
      <t>ツキスウ</t>
    </rPh>
    <phoneticPr fontId="7"/>
  </si>
  <si>
    <t>年間事業活動支出</t>
    <rPh sb="0" eb="2">
      <t>ネンカン</t>
    </rPh>
    <rPh sb="2" eb="4">
      <t>ジギョウ</t>
    </rPh>
    <rPh sb="4" eb="6">
      <t>カツドウ</t>
    </rPh>
    <rPh sb="6" eb="8">
      <t>シシュツ</t>
    </rPh>
    <phoneticPr fontId="7"/>
  </si>
  <si>
    <t>５．「計算の特例」</t>
    <rPh sb="3" eb="5">
      <t>ケイサン</t>
    </rPh>
    <rPh sb="6" eb="8">
      <t>トクレイ</t>
    </rPh>
    <phoneticPr fontId="7"/>
  </si>
  <si>
    <t>６．「社会福祉充実残額」</t>
    <rPh sb="3" eb="5">
      <t>シャカイ</t>
    </rPh>
    <rPh sb="5" eb="7">
      <t>フクシ</t>
    </rPh>
    <rPh sb="7" eb="9">
      <t>ジュウジツ</t>
    </rPh>
    <rPh sb="9" eb="11">
      <t>ザンガク</t>
    </rPh>
    <phoneticPr fontId="7"/>
  </si>
  <si>
    <t>控除対象財産計</t>
    <rPh sb="0" eb="2">
      <t>コウジョ</t>
    </rPh>
    <rPh sb="2" eb="4">
      <t>タイショウ</t>
    </rPh>
    <rPh sb="4" eb="6">
      <t>ザイサン</t>
    </rPh>
    <rPh sb="6" eb="7">
      <t>ケイ</t>
    </rPh>
    <phoneticPr fontId="7"/>
  </si>
  <si>
    <t>計算の特例適用
※「５．計算の特例」の適用有無を変更する場合、以下のセルから選択すること。</t>
    <phoneticPr fontId="7"/>
  </si>
  <si>
    <t>活用可能な財産</t>
    <rPh sb="0" eb="2">
      <t>カツヨウ</t>
    </rPh>
    <rPh sb="2" eb="4">
      <t>カノウ</t>
    </rPh>
    <rPh sb="5" eb="7">
      <t>ザイサン</t>
    </rPh>
    <phoneticPr fontId="7"/>
  </si>
  <si>
    <t>社会福祉法に基づく事業に活用している不動産等</t>
    <rPh sb="0" eb="2">
      <t>シャカイ</t>
    </rPh>
    <rPh sb="2" eb="4">
      <t>フクシ</t>
    </rPh>
    <rPh sb="4" eb="5">
      <t>ホウ</t>
    </rPh>
    <rPh sb="6" eb="7">
      <t>モト</t>
    </rPh>
    <rPh sb="9" eb="11">
      <t>ジギョウ</t>
    </rPh>
    <rPh sb="12" eb="14">
      <t>カツヨウ</t>
    </rPh>
    <rPh sb="18" eb="21">
      <t>フドウサン</t>
    </rPh>
    <rPh sb="21" eb="22">
      <t>ナド</t>
    </rPh>
    <phoneticPr fontId="7"/>
  </si>
  <si>
    <t>再取得に必要な財産</t>
    <rPh sb="0" eb="3">
      <t>サイシュトク</t>
    </rPh>
    <rPh sb="4" eb="6">
      <t>ヒツヨウ</t>
    </rPh>
    <rPh sb="7" eb="9">
      <t>ザイサン</t>
    </rPh>
    <phoneticPr fontId="7"/>
  </si>
  <si>
    <t>必要な運転資金</t>
    <rPh sb="0" eb="2">
      <t>ヒツヨウ</t>
    </rPh>
    <rPh sb="3" eb="5">
      <t>ウンテン</t>
    </rPh>
    <rPh sb="5" eb="7">
      <t>シキン</t>
    </rPh>
    <phoneticPr fontId="7"/>
  </si>
  <si>
    <t>計算の特例</t>
    <rPh sb="0" eb="2">
      <t>ケイサン</t>
    </rPh>
    <rPh sb="3" eb="5">
      <t>トクレイ</t>
    </rPh>
    <phoneticPr fontId="7"/>
  </si>
  <si>
    <t>７．「現況報告書に記載する「社会福祉充実残額」」</t>
    <phoneticPr fontId="7"/>
  </si>
  <si>
    <t>項目</t>
    <rPh sb="0" eb="2">
      <t>コウモク</t>
    </rPh>
    <phoneticPr fontId="2"/>
  </si>
  <si>
    <t>金額</t>
    <rPh sb="0" eb="2">
      <t>キンガク</t>
    </rPh>
    <phoneticPr fontId="2"/>
  </si>
  <si>
    <t>社会福祉充実残額</t>
    <rPh sb="0" eb="2">
      <t>シャカイ</t>
    </rPh>
    <rPh sb="2" eb="4">
      <t>フクシ</t>
    </rPh>
    <rPh sb="4" eb="6">
      <t>ジュウジツ</t>
    </rPh>
    <rPh sb="6" eb="8">
      <t>ザンガク</t>
    </rPh>
    <phoneticPr fontId="2"/>
  </si>
  <si>
    <t>社会福祉充実計画用財産</t>
    <rPh sb="0" eb="2">
      <t>シャカイ</t>
    </rPh>
    <rPh sb="2" eb="4">
      <t>フクシ</t>
    </rPh>
    <rPh sb="4" eb="6">
      <t>ジュウジツ</t>
    </rPh>
    <rPh sb="6" eb="9">
      <t>ケイカクヨウ</t>
    </rPh>
    <rPh sb="9" eb="11">
      <t>ザイサン</t>
    </rPh>
    <phoneticPr fontId="2"/>
  </si>
  <si>
    <t>合計</t>
    <rPh sb="0" eb="2">
      <t>ゴウケイ</t>
    </rPh>
    <phoneticPr fontId="2"/>
  </si>
  <si>
    <t>（別添）</t>
    <rPh sb="1" eb="3">
      <t>ベッテン</t>
    </rPh>
    <phoneticPr fontId="7"/>
  </si>
  <si>
    <t>社会福祉充実残額算定シート別添（財産目録）</t>
    <rPh sb="13" eb="15">
      <t>ベッテン</t>
    </rPh>
    <rPh sb="16" eb="18">
      <t>ザイサン</t>
    </rPh>
    <rPh sb="18" eb="20">
      <t>モクロク</t>
    </rPh>
    <phoneticPr fontId="7"/>
  </si>
  <si>
    <t>（単位：円）</t>
    <rPh sb="1" eb="3">
      <t>タンイ</t>
    </rPh>
    <rPh sb="4" eb="5">
      <t>エン</t>
    </rPh>
    <phoneticPr fontId="19"/>
  </si>
  <si>
    <t>（単位：円）</t>
    <phoneticPr fontId="19"/>
  </si>
  <si>
    <t xml:space="preserve">貸借対照表科目 </t>
    <phoneticPr fontId="21"/>
  </si>
  <si>
    <t xml:space="preserve">場所・物量等 </t>
    <phoneticPr fontId="21"/>
  </si>
  <si>
    <t>取得年度</t>
    <rPh sb="0" eb="2">
      <t>シュトク</t>
    </rPh>
    <rPh sb="2" eb="4">
      <t>ネンド</t>
    </rPh>
    <phoneticPr fontId="19"/>
  </si>
  <si>
    <t>使用目的等</t>
    <rPh sb="0" eb="2">
      <t>シヨウ</t>
    </rPh>
    <rPh sb="2" eb="4">
      <t>モクテキ</t>
    </rPh>
    <rPh sb="4" eb="5">
      <t>トウ</t>
    </rPh>
    <phoneticPr fontId="22"/>
  </si>
  <si>
    <t>取得価額</t>
    <rPh sb="0" eb="2">
      <t>シュトク</t>
    </rPh>
    <rPh sb="2" eb="4">
      <t>カガク</t>
    </rPh>
    <phoneticPr fontId="19"/>
  </si>
  <si>
    <t>減価償却累計額</t>
    <rPh sb="0" eb="2">
      <t>ゲンカ</t>
    </rPh>
    <rPh sb="2" eb="4">
      <t>ショウキャク</t>
    </rPh>
    <rPh sb="4" eb="7">
      <t>ルイケイガク</t>
    </rPh>
    <phoneticPr fontId="19"/>
  </si>
  <si>
    <t xml:space="preserve">貸借対照表価額 </t>
    <rPh sb="0" eb="2">
      <t>タイシャク</t>
    </rPh>
    <rPh sb="2" eb="4">
      <t>タイショウ</t>
    </rPh>
    <rPh sb="4" eb="5">
      <t>ヒョウ</t>
    </rPh>
    <rPh sb="5" eb="7">
      <t>カガク</t>
    </rPh>
    <phoneticPr fontId="19"/>
  </si>
  <si>
    <t>控除対象</t>
    <rPh sb="0" eb="2">
      <t>コウジョ</t>
    </rPh>
    <rPh sb="2" eb="4">
      <t>タイショウ</t>
    </rPh>
    <phoneticPr fontId="19"/>
  </si>
  <si>
    <t>Ⅰ　資産の部</t>
    <phoneticPr fontId="7"/>
  </si>
  <si>
    <t xml:space="preserve">　１　流動資産 </t>
    <phoneticPr fontId="19"/>
  </si>
  <si>
    <t>現金預金</t>
  </si>
  <si>
    <t>有価証券</t>
  </si>
  <si>
    <t>事業未収金</t>
  </si>
  <si>
    <t>未収金</t>
  </si>
  <si>
    <t>未収補助金</t>
  </si>
  <si>
    <t>未収収益</t>
  </si>
  <si>
    <t>受取手形</t>
  </si>
  <si>
    <t>貯蔵品</t>
  </si>
  <si>
    <t>医薬品</t>
  </si>
  <si>
    <t>診療・療養費等材料</t>
  </si>
  <si>
    <t>給食用材料</t>
  </si>
  <si>
    <t>商品・製品</t>
  </si>
  <si>
    <t>仕掛品</t>
  </si>
  <si>
    <t>原材料</t>
  </si>
  <si>
    <t>立替金</t>
  </si>
  <si>
    <t>前払金</t>
  </si>
  <si>
    <t>前払費用</t>
  </si>
  <si>
    <t>１年以内回収予定長期貸付金</t>
  </si>
  <si>
    <t>短期貸付金</t>
  </si>
  <si>
    <t>仮払金</t>
  </si>
  <si>
    <t>その他の流動資産</t>
  </si>
  <si>
    <t>徴収不能引当金</t>
  </si>
  <si>
    <t>流動資産合計</t>
    <rPh sb="0" eb="2">
      <t>リュウドウ</t>
    </rPh>
    <rPh sb="2" eb="4">
      <t>シサン</t>
    </rPh>
    <rPh sb="4" eb="6">
      <t>ゴウケイ</t>
    </rPh>
    <phoneticPr fontId="19"/>
  </si>
  <si>
    <t xml:space="preserve">　２　固定資産 </t>
    <rPh sb="3" eb="5">
      <t>コテイ</t>
    </rPh>
    <phoneticPr fontId="19"/>
  </si>
  <si>
    <t xml:space="preserve">　（１）　基本財産 </t>
    <rPh sb="5" eb="7">
      <t>キホン</t>
    </rPh>
    <rPh sb="7" eb="9">
      <t>ザイサン</t>
    </rPh>
    <phoneticPr fontId="19"/>
  </si>
  <si>
    <t>土地</t>
  </si>
  <si>
    <t>建物</t>
  </si>
  <si>
    <t>定期預金</t>
  </si>
  <si>
    <t>投資有価証券</t>
  </si>
  <si>
    <t>基本財産合計</t>
    <rPh sb="0" eb="2">
      <t>キホン</t>
    </rPh>
    <rPh sb="2" eb="4">
      <t>ザイサン</t>
    </rPh>
    <rPh sb="4" eb="6">
      <t>ゴウケイ</t>
    </rPh>
    <phoneticPr fontId="19"/>
  </si>
  <si>
    <t>　（２）　その他の固定資産</t>
    <rPh sb="7" eb="8">
      <t>タ</t>
    </rPh>
    <rPh sb="9" eb="11">
      <t>コテイ</t>
    </rPh>
    <rPh sb="11" eb="13">
      <t>シサン</t>
    </rPh>
    <phoneticPr fontId="19"/>
  </si>
  <si>
    <t>構築物</t>
  </si>
  <si>
    <t>機械及び装置</t>
  </si>
  <si>
    <t>車輌運搬具</t>
  </si>
  <si>
    <t>器具及び備品</t>
  </si>
  <si>
    <t>建設仮勘定</t>
  </si>
  <si>
    <t>有形リース資産</t>
  </si>
  <si>
    <t>権利</t>
  </si>
  <si>
    <t>ソフトウェア</t>
  </si>
  <si>
    <t>無形リース資産</t>
  </si>
  <si>
    <t>長期貸付金</t>
  </si>
  <si>
    <t>退職給付引当資産</t>
  </si>
  <si>
    <t>差入保証金</t>
  </si>
  <si>
    <t>その他の固定資産</t>
  </si>
  <si>
    <t>その他の固定資産合計</t>
    <rPh sb="2" eb="3">
      <t>タ</t>
    </rPh>
    <rPh sb="4" eb="6">
      <t>コテイ</t>
    </rPh>
    <rPh sb="6" eb="8">
      <t>シサン</t>
    </rPh>
    <rPh sb="8" eb="10">
      <t>ゴウケイ</t>
    </rPh>
    <phoneticPr fontId="19"/>
  </si>
  <si>
    <t>固定資産合計</t>
    <rPh sb="0" eb="2">
      <t>コテイ</t>
    </rPh>
    <rPh sb="2" eb="4">
      <t>シサン</t>
    </rPh>
    <rPh sb="4" eb="6">
      <t>ゴウケイ</t>
    </rPh>
    <phoneticPr fontId="19"/>
  </si>
  <si>
    <t>資産合計</t>
    <rPh sb="0" eb="2">
      <t>シサン</t>
    </rPh>
    <rPh sb="2" eb="4">
      <t>ゴウケイ</t>
    </rPh>
    <phoneticPr fontId="19"/>
  </si>
  <si>
    <t>Ⅱ　負債の部</t>
    <rPh sb="2" eb="4">
      <t>フサイ</t>
    </rPh>
    <rPh sb="5" eb="6">
      <t>ブ</t>
    </rPh>
    <phoneticPr fontId="19"/>
  </si>
  <si>
    <t>　１　流動負債</t>
    <rPh sb="5" eb="7">
      <t>フサイ</t>
    </rPh>
    <phoneticPr fontId="19"/>
  </si>
  <si>
    <t>短期運営資金借入金</t>
  </si>
  <si>
    <t>事業未払金</t>
  </si>
  <si>
    <t>その他の未払金</t>
  </si>
  <si>
    <t>支払手形</t>
  </si>
  <si>
    <t>役員等短期借入金</t>
  </si>
  <si>
    <t>１年以内返済予定設備資金借入金</t>
  </si>
  <si>
    <t>１年以内返済予定長期運営資金借入金</t>
  </si>
  <si>
    <t>１年以内返済予定リース債務</t>
  </si>
  <si>
    <t>１年以内返済予定役員等長期借入金</t>
  </si>
  <si>
    <t>未払費用</t>
  </si>
  <si>
    <t>預り金</t>
  </si>
  <si>
    <t>職員預り金</t>
  </si>
  <si>
    <t>前受金</t>
  </si>
  <si>
    <t>前受収益</t>
  </si>
  <si>
    <t>仮受金</t>
  </si>
  <si>
    <t>賞与引当金</t>
  </si>
  <si>
    <t>その他の流動負債</t>
  </si>
  <si>
    <t>流動負債合計</t>
    <rPh sb="0" eb="2">
      <t>リュウドウ</t>
    </rPh>
    <rPh sb="2" eb="4">
      <t>フサイ</t>
    </rPh>
    <rPh sb="4" eb="6">
      <t>ゴウケイ</t>
    </rPh>
    <phoneticPr fontId="19"/>
  </si>
  <si>
    <t>　２　固定負債</t>
    <rPh sb="3" eb="5">
      <t>コテイ</t>
    </rPh>
    <rPh sb="5" eb="7">
      <t>フサイ</t>
    </rPh>
    <phoneticPr fontId="19"/>
  </si>
  <si>
    <t>設備資金借入金</t>
  </si>
  <si>
    <t>長期運営資金借入金</t>
  </si>
  <si>
    <t>リース債務</t>
  </si>
  <si>
    <t>役員等長期借入金</t>
  </si>
  <si>
    <t>退職給付引当金</t>
  </si>
  <si>
    <t>長期未払金</t>
  </si>
  <si>
    <t>長期預り金</t>
  </si>
  <si>
    <t>その他の固定負債</t>
  </si>
  <si>
    <t>固定負債合計</t>
    <rPh sb="0" eb="2">
      <t>コテイ</t>
    </rPh>
    <rPh sb="2" eb="4">
      <t>フサイ</t>
    </rPh>
    <rPh sb="4" eb="6">
      <t>ゴウケイ</t>
    </rPh>
    <phoneticPr fontId="19"/>
  </si>
  <si>
    <t>負債合計</t>
    <rPh sb="0" eb="2">
      <t>フサイ</t>
    </rPh>
    <rPh sb="2" eb="4">
      <t>ゴウケイ</t>
    </rPh>
    <phoneticPr fontId="19"/>
  </si>
  <si>
    <t>差引純資産</t>
    <rPh sb="0" eb="2">
      <t>サシヒキ</t>
    </rPh>
    <rPh sb="2" eb="5">
      <t>ジュンシサン</t>
    </rPh>
    <phoneticPr fontId="19"/>
  </si>
  <si>
    <t>社会福祉充実計画用財産額</t>
    <rPh sb="9" eb="11">
      <t>ザイサン</t>
    </rPh>
    <rPh sb="11" eb="12">
      <t>ガク</t>
    </rPh>
    <phoneticPr fontId="19"/>
  </si>
  <si>
    <t>計画用財産額計</t>
    <rPh sb="0" eb="3">
      <t>ケイカクヨウ</t>
    </rPh>
    <rPh sb="3" eb="5">
      <t>ザイサン</t>
    </rPh>
    <rPh sb="5" eb="6">
      <t>ガク</t>
    </rPh>
    <rPh sb="6" eb="7">
      <t>ケイ</t>
    </rPh>
    <phoneticPr fontId="19"/>
  </si>
  <si>
    <t>（入力上の留意事項）</t>
    <phoneticPr fontId="7"/>
  </si>
  <si>
    <t>※ 財産目録については、科目を分けた場合は、小計欄を設けることとしていますが、エクセル版の社会福祉充実残額算定シート別添（財産目録）については、小計欄は不要とします</t>
    <phoneticPr fontId="7"/>
  </si>
  <si>
    <t>1年以内支払予定長期未払金</t>
  </si>
  <si>
    <r>
      <t>控除対象</t>
    </r>
    <r>
      <rPr>
        <sz val="11"/>
        <rFont val="Meiryo UI"/>
        <family val="3"/>
        <charset val="128"/>
      </rPr>
      <t>額</t>
    </r>
    <rPh sb="0" eb="2">
      <t>コウジョ</t>
    </rPh>
    <rPh sb="2" eb="4">
      <t>タイショウ</t>
    </rPh>
    <rPh sb="4" eb="5">
      <t>ガク</t>
    </rPh>
    <phoneticPr fontId="19"/>
  </si>
  <si>
    <t>適用する</t>
  </si>
  <si>
    <t>控除対象額計</t>
    <phoneticPr fontId="19"/>
  </si>
  <si>
    <t>建物減価償却累計額</t>
    <rPh sb="0" eb="2">
      <t>タテモノ</t>
    </rPh>
    <rPh sb="2" eb="4">
      <t>ゲンカ</t>
    </rPh>
    <rPh sb="4" eb="6">
      <t>ショウキャク</t>
    </rPh>
    <rPh sb="6" eb="9">
      <t>ルイケイガク</t>
    </rPh>
    <phoneticPr fontId="7"/>
  </si>
  <si>
    <t>徴収不能引当金</t>
    <phoneticPr fontId="7"/>
  </si>
  <si>
    <t>役職退職慰労引当金</t>
    <rPh sb="0" eb="2">
      <t>ヤクショク</t>
    </rPh>
    <rPh sb="4" eb="6">
      <t>イロウ</t>
    </rPh>
    <phoneticPr fontId="7"/>
  </si>
  <si>
    <t>※　行が不足する場合は適宜追加すること。</t>
    <rPh sb="2" eb="3">
      <t>ギョウ</t>
    </rPh>
    <rPh sb="4" eb="6">
      <t>フソク</t>
    </rPh>
    <rPh sb="8" eb="10">
      <t>バアイ</t>
    </rPh>
    <rPh sb="11" eb="13">
      <t>テキギ</t>
    </rPh>
    <rPh sb="13" eb="15">
      <t>ツイカ</t>
    </rPh>
    <phoneticPr fontId="7"/>
  </si>
  <si>
    <t>設備等整備積立資産</t>
    <rPh sb="0" eb="2">
      <t>セツビ</t>
    </rPh>
    <rPh sb="2" eb="3">
      <t>トウ</t>
    </rPh>
    <rPh sb="3" eb="5">
      <t>セイビ</t>
    </rPh>
    <phoneticPr fontId="7"/>
  </si>
  <si>
    <t>修繕積立資産</t>
    <rPh sb="0" eb="2">
      <t>シュウゼン</t>
    </rPh>
    <rPh sb="2" eb="4">
      <t>ツミタテ</t>
    </rPh>
    <rPh sb="4" eb="6">
      <t>シサン</t>
    </rPh>
    <phoneticPr fontId="7"/>
  </si>
  <si>
    <t>共済財団退職金預け金</t>
    <rPh sb="0" eb="2">
      <t>キョウサイ</t>
    </rPh>
    <rPh sb="2" eb="4">
      <t>ザイダン</t>
    </rPh>
    <rPh sb="4" eb="7">
      <t>タイショクキン</t>
    </rPh>
    <rPh sb="7" eb="8">
      <t>アズ</t>
    </rPh>
    <rPh sb="9" eb="10">
      <t>キン</t>
    </rPh>
    <phoneticPr fontId="7"/>
  </si>
  <si>
    <t>×</t>
  </si>
  <si>
    <t>○</t>
  </si>
  <si>
    <t>甲府市国玉町951-1他</t>
    <rPh sb="0" eb="3">
      <t>コウフシ</t>
    </rPh>
    <rPh sb="3" eb="6">
      <t>クダマチョウ</t>
    </rPh>
    <rPh sb="11" eb="12">
      <t>ホカ</t>
    </rPh>
    <phoneticPr fontId="5"/>
  </si>
  <si>
    <t>簡易物置他25件</t>
    <rPh sb="0" eb="2">
      <t>カンイ</t>
    </rPh>
    <rPh sb="2" eb="4">
      <t>モノオキ</t>
    </rPh>
    <rPh sb="4" eb="5">
      <t>ホカ</t>
    </rPh>
    <rPh sb="7" eb="8">
      <t>ケン</t>
    </rPh>
    <phoneticPr fontId="5"/>
  </si>
  <si>
    <t>土地(福祉充実計画）</t>
    <rPh sb="3" eb="5">
      <t>フクシ</t>
    </rPh>
    <rPh sb="5" eb="7">
      <t>ジュウジツ</t>
    </rPh>
    <rPh sb="7" eb="9">
      <t>ケイカク</t>
    </rPh>
    <phoneticPr fontId="7"/>
  </si>
  <si>
    <t>令和8年3月31日現在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</si>
</sst>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;[Red]\-#,##0\ "/>
    <numFmt numFmtId="177" formatCode="0_ ;[Red]\-0\ "/>
    <numFmt numFmtId="178" formatCode="#,##0.0000_ "/>
    <numFmt numFmtId="179" formatCode="#,##0_ "/>
    <numFmt numFmtId="180" formatCode="0.000_);[Red]\(0.000\)"/>
    <numFmt numFmtId="181" formatCode="#,##0_);[Red]\(#,##0\)"/>
    <numFmt numFmtId="182" formatCode="#,##0.000_);[Red]\(#,##0.000\)"/>
    <numFmt numFmtId="183" formatCode="0.0%"/>
    <numFmt numFmtId="184" formatCode="[$-411]ggge&quot;年&quot;m&quot;月&quot;d&quot;日現在&quot;;@"/>
    <numFmt numFmtId="185" formatCode="????&quot;年度&quot;"/>
    <numFmt numFmtId="186" formatCode="#,###;[Red]\-#,###"/>
  </numFmts>
  <fonts count="26" x14ac:knownFonts="1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sz val="22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u/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rgb="FF000000"/>
      <name val="Meiryo UI"/>
      <family val="3"/>
      <charset val="128"/>
    </font>
    <font>
      <sz val="14"/>
      <name val="Meiryo UI"/>
      <family val="3"/>
      <charset val="128"/>
    </font>
    <font>
      <sz val="11"/>
      <name val="ＭＳ Ｐゴシック"/>
      <family val="3"/>
      <charset val="128"/>
    </font>
    <font>
      <sz val="18"/>
      <name val="Meiryo UI"/>
      <family val="3"/>
      <charset val="128"/>
    </font>
    <font>
      <sz val="11"/>
      <name val="Meiryo UI"/>
      <family val="3"/>
      <charset val="128"/>
    </font>
    <font>
      <sz val="11"/>
      <name val="ＭＳ ゴシック"/>
      <family val="3"/>
      <charset val="128"/>
    </font>
    <font>
      <sz val="11"/>
      <color theme="1"/>
      <name val="Meiryo UI"/>
      <family val="3"/>
      <charset val="128"/>
    </font>
    <font>
      <sz val="16"/>
      <name val="Meiryo UI"/>
      <family val="3"/>
      <charset val="128"/>
    </font>
    <font>
      <sz val="6"/>
      <name val="ＭＳ Ｐゴシック"/>
      <family val="3"/>
      <charset val="128"/>
    </font>
    <font>
      <sz val="11"/>
      <color indexed="0"/>
      <name val="Meiryo UI"/>
      <family val="3"/>
      <charset val="128"/>
    </font>
    <font>
      <sz val="6"/>
      <name val="ＭＳ ゴシック"/>
      <family val="3"/>
      <charset val="128"/>
    </font>
    <font>
      <sz val="10"/>
      <color indexed="0"/>
      <name val="ＭＳ Ｐ明朝"/>
      <family val="1"/>
      <charset val="128"/>
    </font>
    <font>
      <b/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horizontal="left" vertical="top"/>
    </xf>
    <xf numFmtId="0" fontId="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 applyAlignment="1">
      <alignment horizontal="right" vertical="center"/>
    </xf>
    <xf numFmtId="0" fontId="4" fillId="2" borderId="1" xfId="1" applyFont="1" applyFill="1" applyBorder="1">
      <alignment vertical="center"/>
    </xf>
    <xf numFmtId="0" fontId="4" fillId="2" borderId="3" xfId="1" applyFont="1" applyFill="1" applyBorder="1">
      <alignment vertical="center"/>
    </xf>
    <xf numFmtId="0" fontId="4" fillId="2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4" fillId="2" borderId="5" xfId="1" applyFont="1" applyFill="1" applyBorder="1">
      <alignment vertical="center"/>
    </xf>
    <xf numFmtId="0" fontId="4" fillId="2" borderId="4" xfId="1" applyFont="1" applyFill="1" applyBorder="1" applyAlignment="1">
      <alignment horizontal="center" vertical="center"/>
    </xf>
    <xf numFmtId="0" fontId="9" fillId="2" borderId="6" xfId="1" applyFont="1" applyFill="1" applyBorder="1">
      <alignment vertical="center"/>
    </xf>
    <xf numFmtId="0" fontId="8" fillId="2" borderId="6" xfId="1" applyFont="1" applyFill="1" applyBorder="1">
      <alignment vertical="center"/>
    </xf>
    <xf numFmtId="0" fontId="8" fillId="2" borderId="5" xfId="1" applyFont="1" applyFill="1" applyBorder="1">
      <alignment vertical="center"/>
    </xf>
    <xf numFmtId="0" fontId="4" fillId="3" borderId="7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176" fontId="10" fillId="4" borderId="7" xfId="1" applyNumberFormat="1" applyFont="1" applyFill="1" applyBorder="1">
      <alignment vertical="center"/>
    </xf>
    <xf numFmtId="0" fontId="4" fillId="2" borderId="0" xfId="1" applyFont="1" applyFill="1" applyAlignment="1">
      <alignment horizontal="left" vertical="center" indent="1"/>
    </xf>
    <xf numFmtId="0" fontId="4" fillId="3" borderId="7" xfId="1" applyFont="1" applyFill="1" applyBorder="1">
      <alignment vertical="center"/>
    </xf>
    <xf numFmtId="176" fontId="4" fillId="4" borderId="7" xfId="1" applyNumberFormat="1" applyFont="1" applyFill="1" applyBorder="1" applyAlignment="1" applyProtection="1">
      <alignment vertical="center" shrinkToFit="1"/>
      <protection locked="0"/>
    </xf>
    <xf numFmtId="0" fontId="11" fillId="2" borderId="0" xfId="1" applyFont="1" applyFill="1" applyAlignment="1">
      <alignment horizontal="left" vertical="center"/>
    </xf>
    <xf numFmtId="0" fontId="10" fillId="2" borderId="0" xfId="1" applyFont="1" applyFill="1">
      <alignment vertical="center"/>
    </xf>
    <xf numFmtId="176" fontId="10" fillId="5" borderId="7" xfId="1" applyNumberFormat="1" applyFont="1" applyFill="1" applyBorder="1">
      <alignment vertical="center"/>
    </xf>
    <xf numFmtId="176" fontId="10" fillId="0" borderId="8" xfId="1" applyNumberFormat="1" applyFont="1" applyBorder="1">
      <alignment vertical="center"/>
    </xf>
    <xf numFmtId="176" fontId="4" fillId="6" borderId="7" xfId="1" applyNumberFormat="1" applyFont="1" applyFill="1" applyBorder="1" applyAlignment="1">
      <alignment horizontal="right" vertical="center" shrinkToFit="1"/>
    </xf>
    <xf numFmtId="0" fontId="4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horizontal="right" vertical="center"/>
    </xf>
    <xf numFmtId="0" fontId="4" fillId="2" borderId="5" xfId="1" applyFont="1" applyFill="1" applyBorder="1" applyAlignment="1">
      <alignment horizontal="center" vertical="center"/>
    </xf>
    <xf numFmtId="176" fontId="4" fillId="6" borderId="7" xfId="1" applyNumberFormat="1" applyFont="1" applyFill="1" applyBorder="1" applyAlignment="1">
      <alignment horizontal="right" vertical="center"/>
    </xf>
    <xf numFmtId="0" fontId="4" fillId="2" borderId="6" xfId="1" applyFont="1" applyFill="1" applyBorder="1">
      <alignment vertical="center"/>
    </xf>
    <xf numFmtId="176" fontId="4" fillId="7" borderId="7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176" fontId="4" fillId="6" borderId="7" xfId="1" applyNumberFormat="1" applyFont="1" applyFill="1" applyBorder="1" applyAlignment="1">
      <alignment vertical="center" shrinkToFit="1"/>
    </xf>
    <xf numFmtId="176" fontId="4" fillId="5" borderId="7" xfId="1" applyNumberFormat="1" applyFont="1" applyFill="1" applyBorder="1" applyAlignment="1">
      <alignment vertical="center" shrinkToFit="1"/>
    </xf>
    <xf numFmtId="176" fontId="4" fillId="5" borderId="9" xfId="1" applyNumberFormat="1" applyFont="1" applyFill="1" applyBorder="1" applyAlignment="1">
      <alignment vertical="center" shrinkToFit="1"/>
    </xf>
    <xf numFmtId="0" fontId="4" fillId="3" borderId="10" xfId="1" applyFont="1" applyFill="1" applyBorder="1">
      <alignment vertical="center"/>
    </xf>
    <xf numFmtId="176" fontId="4" fillId="0" borderId="8" xfId="1" applyNumberFormat="1" applyFont="1" applyBorder="1" applyAlignment="1" applyProtection="1">
      <alignment vertical="center" shrinkToFit="1"/>
      <protection locked="0"/>
    </xf>
    <xf numFmtId="176" fontId="4" fillId="5" borderId="11" xfId="1" applyNumberFormat="1" applyFont="1" applyFill="1" applyBorder="1" applyAlignment="1">
      <alignment vertical="center" shrinkToFit="1"/>
    </xf>
    <xf numFmtId="0" fontId="4" fillId="2" borderId="0" xfId="1" applyFont="1" applyFill="1" applyAlignment="1">
      <alignment vertical="center" shrinkToFit="1"/>
    </xf>
    <xf numFmtId="0" fontId="4" fillId="2" borderId="14" xfId="1" applyFont="1" applyFill="1" applyBorder="1" applyAlignment="1">
      <alignment horizontal="center" vertical="center" wrapText="1" shrinkToFit="1"/>
    </xf>
    <xf numFmtId="0" fontId="4" fillId="2" borderId="5" xfId="1" applyFont="1" applyFill="1" applyBorder="1" applyAlignment="1">
      <alignment vertical="center" shrinkToFit="1"/>
    </xf>
    <xf numFmtId="0" fontId="4" fillId="3" borderId="9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shrinkToFit="1"/>
    </xf>
    <xf numFmtId="180" fontId="4" fillId="5" borderId="7" xfId="1" applyNumberFormat="1" applyFont="1" applyFill="1" applyBorder="1" applyAlignment="1">
      <alignment vertical="center" shrinkToFit="1"/>
    </xf>
    <xf numFmtId="181" fontId="4" fillId="5" borderId="7" xfId="1" applyNumberFormat="1" applyFont="1" applyFill="1" applyBorder="1" applyAlignment="1">
      <alignment vertical="center" shrinkToFit="1"/>
    </xf>
    <xf numFmtId="9" fontId="4" fillId="5" borderId="7" xfId="1" applyNumberFormat="1" applyFont="1" applyFill="1" applyBorder="1" applyAlignment="1">
      <alignment vertical="center" shrinkToFit="1"/>
    </xf>
    <xf numFmtId="179" fontId="4" fillId="5" borderId="7" xfId="1" applyNumberFormat="1" applyFont="1" applyFill="1" applyBorder="1" applyAlignment="1">
      <alignment vertical="center" shrinkToFit="1"/>
    </xf>
    <xf numFmtId="179" fontId="4" fillId="2" borderId="14" xfId="1" applyNumberFormat="1" applyFont="1" applyFill="1" applyBorder="1" applyAlignment="1">
      <alignment vertical="center" shrinkToFit="1"/>
    </xf>
    <xf numFmtId="38" fontId="4" fillId="5" borderId="7" xfId="3" applyFont="1" applyFill="1" applyBorder="1" applyAlignment="1">
      <alignment vertical="center" shrinkToFit="1"/>
    </xf>
    <xf numFmtId="0" fontId="4" fillId="3" borderId="18" xfId="1" applyFont="1" applyFill="1" applyBorder="1" applyAlignment="1">
      <alignment horizontal="right" vertical="center"/>
    </xf>
    <xf numFmtId="0" fontId="4" fillId="3" borderId="19" xfId="1" applyFont="1" applyFill="1" applyBorder="1" applyAlignment="1">
      <alignment horizontal="right" vertical="center"/>
    </xf>
    <xf numFmtId="179" fontId="4" fillId="6" borderId="7" xfId="1" applyNumberFormat="1" applyFont="1" applyFill="1" applyBorder="1" applyAlignment="1">
      <alignment horizontal="right" vertical="center" shrinkToFit="1"/>
    </xf>
    <xf numFmtId="179" fontId="4" fillId="2" borderId="14" xfId="1" applyNumberFormat="1" applyFont="1" applyFill="1" applyBorder="1" applyAlignment="1">
      <alignment horizontal="right" vertical="center"/>
    </xf>
    <xf numFmtId="0" fontId="4" fillId="2" borderId="20" xfId="1" applyFont="1" applyFill="1" applyBorder="1">
      <alignment vertical="center"/>
    </xf>
    <xf numFmtId="0" fontId="11" fillId="2" borderId="6" xfId="1" applyFont="1" applyFill="1" applyBorder="1" applyAlignment="1">
      <alignment horizontal="left" vertical="center"/>
    </xf>
    <xf numFmtId="0" fontId="4" fillId="3" borderId="18" xfId="1" applyFont="1" applyFill="1" applyBorder="1" applyAlignment="1">
      <alignment horizontal="center" vertical="center"/>
    </xf>
    <xf numFmtId="176" fontId="4" fillId="5" borderId="7" xfId="4" applyNumberFormat="1" applyFont="1" applyFill="1" applyBorder="1" applyAlignment="1">
      <alignment vertical="center" shrinkToFit="1"/>
    </xf>
    <xf numFmtId="176" fontId="4" fillId="6" borderId="7" xfId="4" applyNumberFormat="1" applyFont="1" applyFill="1" applyBorder="1" applyAlignment="1">
      <alignment vertical="center" shrinkToFit="1"/>
    </xf>
    <xf numFmtId="176" fontId="4" fillId="5" borderId="7" xfId="4" applyNumberFormat="1" applyFont="1" applyFill="1" applyBorder="1" applyAlignment="1">
      <alignment horizontal="right" vertical="center" shrinkToFit="1"/>
    </xf>
    <xf numFmtId="0" fontId="4" fillId="3" borderId="7" xfId="1" applyFont="1" applyFill="1" applyBorder="1" applyAlignment="1">
      <alignment vertical="center" shrinkToFit="1"/>
    </xf>
    <xf numFmtId="0" fontId="4" fillId="3" borderId="19" xfId="1" applyFont="1" applyFill="1" applyBorder="1">
      <alignment vertical="center"/>
    </xf>
    <xf numFmtId="0" fontId="4" fillId="7" borderId="7" xfId="1" applyFont="1" applyFill="1" applyBorder="1" applyAlignment="1">
      <alignment horizontal="center" vertical="center"/>
    </xf>
    <xf numFmtId="176" fontId="4" fillId="2" borderId="0" xfId="1" applyNumberFormat="1" applyFont="1" applyFill="1" applyAlignment="1">
      <alignment horizontal="right" vertical="center" shrinkToFit="1"/>
    </xf>
    <xf numFmtId="0" fontId="4" fillId="2" borderId="6" xfId="1" applyFont="1" applyFill="1" applyBorder="1" applyAlignment="1">
      <alignment horizontal="center" vertical="center"/>
    </xf>
    <xf numFmtId="176" fontId="4" fillId="2" borderId="6" xfId="1" applyNumberFormat="1" applyFont="1" applyFill="1" applyBorder="1" applyAlignment="1">
      <alignment horizontal="right" vertical="center" shrinkToFit="1"/>
    </xf>
    <xf numFmtId="176" fontId="4" fillId="3" borderId="7" xfId="1" applyNumberFormat="1" applyFont="1" applyFill="1" applyBorder="1" applyAlignment="1">
      <alignment horizontal="center" vertical="center" shrinkToFit="1"/>
    </xf>
    <xf numFmtId="0" fontId="4" fillId="3" borderId="7" xfId="1" applyFont="1" applyFill="1" applyBorder="1" applyAlignment="1">
      <alignment horizontal="left" vertical="center"/>
    </xf>
    <xf numFmtId="0" fontId="4" fillId="2" borderId="21" xfId="1" applyFont="1" applyFill="1" applyBorder="1">
      <alignment vertical="center"/>
    </xf>
    <xf numFmtId="0" fontId="4" fillId="2" borderId="22" xfId="1" applyFont="1" applyFill="1" applyBorder="1">
      <alignment vertical="center"/>
    </xf>
    <xf numFmtId="0" fontId="4" fillId="2" borderId="23" xfId="1" applyFont="1" applyFill="1" applyBorder="1">
      <alignment vertical="center"/>
    </xf>
    <xf numFmtId="0" fontId="14" fillId="2" borderId="0" xfId="5" applyFont="1" applyFill="1">
      <alignment vertical="center"/>
    </xf>
    <xf numFmtId="0" fontId="14" fillId="2" borderId="0" xfId="5" applyFont="1" applyFill="1" applyAlignment="1">
      <alignment horizontal="right" vertical="center"/>
    </xf>
    <xf numFmtId="0" fontId="15" fillId="2" borderId="0" xfId="5" applyFont="1" applyFill="1">
      <alignment vertical="center"/>
    </xf>
    <xf numFmtId="49" fontId="17" fillId="2" borderId="0" xfId="6" applyNumberFormat="1" applyFont="1" applyFill="1" applyAlignment="1">
      <alignment vertical="center"/>
    </xf>
    <xf numFmtId="49" fontId="15" fillId="2" borderId="0" xfId="6" applyNumberFormat="1" applyFont="1" applyFill="1" applyAlignment="1">
      <alignment vertical="center"/>
    </xf>
    <xf numFmtId="0" fontId="17" fillId="2" borderId="0" xfId="7" applyFont="1" applyFill="1" applyAlignment="1">
      <alignment horizontal="right" vertical="center"/>
    </xf>
    <xf numFmtId="0" fontId="15" fillId="2" borderId="0" xfId="7" applyFont="1" applyFill="1">
      <alignment vertical="center"/>
    </xf>
    <xf numFmtId="0" fontId="15" fillId="2" borderId="0" xfId="7" applyFont="1" applyFill="1" applyAlignment="1">
      <alignment horizontal="left" vertical="center"/>
    </xf>
    <xf numFmtId="0" fontId="15" fillId="2" borderId="6" xfId="7" applyFont="1" applyFill="1" applyBorder="1" applyAlignment="1">
      <alignment horizontal="right" vertical="center" wrapText="1"/>
    </xf>
    <xf numFmtId="0" fontId="20" fillId="2" borderId="0" xfId="7" applyFont="1" applyFill="1" applyAlignment="1">
      <alignment vertical="center" wrapText="1"/>
    </xf>
    <xf numFmtId="0" fontId="15" fillId="2" borderId="0" xfId="6" applyFont="1" applyFill="1" applyAlignment="1">
      <alignment vertical="center"/>
    </xf>
    <xf numFmtId="0" fontId="15" fillId="2" borderId="7" xfId="7" applyFont="1" applyFill="1" applyBorder="1" applyAlignment="1">
      <alignment horizontal="center" vertical="center" wrapText="1"/>
    </xf>
    <xf numFmtId="0" fontId="15" fillId="2" borderId="0" xfId="7" applyFont="1" applyFill="1" applyAlignment="1">
      <alignment horizontal="center" vertical="center" wrapText="1"/>
    </xf>
    <xf numFmtId="0" fontId="15" fillId="2" borderId="12" xfId="7" applyFont="1" applyFill="1" applyBorder="1" applyAlignment="1">
      <alignment horizontal="left" vertical="center" wrapText="1"/>
    </xf>
    <xf numFmtId="0" fontId="15" fillId="2" borderId="13" xfId="7" applyFont="1" applyFill="1" applyBorder="1" applyAlignment="1">
      <alignment vertical="center" wrapText="1"/>
    </xf>
    <xf numFmtId="0" fontId="20" fillId="2" borderId="16" xfId="7" applyFont="1" applyFill="1" applyBorder="1" applyAlignment="1">
      <alignment vertical="center" wrapText="1"/>
    </xf>
    <xf numFmtId="0" fontId="20" fillId="2" borderId="15" xfId="7" applyFont="1" applyFill="1" applyBorder="1" applyAlignment="1">
      <alignment vertical="center" wrapText="1"/>
    </xf>
    <xf numFmtId="0" fontId="20" fillId="2" borderId="20" xfId="7" applyFont="1" applyFill="1" applyBorder="1">
      <alignment vertical="center"/>
    </xf>
    <xf numFmtId="0" fontId="20" fillId="2" borderId="24" xfId="7" applyFont="1" applyFill="1" applyBorder="1">
      <alignment vertical="center"/>
    </xf>
    <xf numFmtId="0" fontId="15" fillId="2" borderId="9" xfId="7" applyFont="1" applyFill="1" applyBorder="1" applyAlignment="1">
      <alignment vertical="center" wrapText="1"/>
    </xf>
    <xf numFmtId="0" fontId="15" fillId="2" borderId="15" xfId="7" applyFont="1" applyFill="1" applyBorder="1" applyAlignment="1">
      <alignment vertical="center" wrapText="1"/>
    </xf>
    <xf numFmtId="0" fontId="20" fillId="2" borderId="0" xfId="7" applyFont="1" applyFill="1">
      <alignment vertical="center"/>
    </xf>
    <xf numFmtId="0" fontId="20" fillId="2" borderId="26" xfId="7" applyFont="1" applyFill="1" applyBorder="1">
      <alignment vertical="center"/>
    </xf>
    <xf numFmtId="0" fontId="15" fillId="2" borderId="16" xfId="7" applyFont="1" applyFill="1" applyBorder="1" applyAlignment="1">
      <alignment vertical="center" wrapText="1"/>
    </xf>
    <xf numFmtId="0" fontId="20" fillId="2" borderId="17" xfId="7" applyFont="1" applyFill="1" applyBorder="1" applyAlignment="1">
      <alignment vertical="center" wrapText="1"/>
    </xf>
    <xf numFmtId="0" fontId="20" fillId="2" borderId="6" xfId="7" applyFont="1" applyFill="1" applyBorder="1" applyAlignment="1">
      <alignment horizontal="left" vertical="center"/>
    </xf>
    <xf numFmtId="0" fontId="20" fillId="2" borderId="28" xfId="7" applyFont="1" applyFill="1" applyBorder="1" applyAlignment="1">
      <alignment horizontal="left" vertical="center" wrapText="1"/>
    </xf>
    <xf numFmtId="0" fontId="15" fillId="2" borderId="17" xfId="7" applyFont="1" applyFill="1" applyBorder="1" applyAlignment="1">
      <alignment horizontal="left" vertical="center" wrapText="1"/>
    </xf>
    <xf numFmtId="0" fontId="20" fillId="2" borderId="0" xfId="7" applyFont="1" applyFill="1" applyAlignment="1">
      <alignment horizontal="left" vertical="center" wrapText="1"/>
    </xf>
    <xf numFmtId="49" fontId="24" fillId="2" borderId="0" xfId="6" applyNumberFormat="1" applyFont="1" applyFill="1" applyAlignment="1">
      <alignment vertical="center"/>
    </xf>
    <xf numFmtId="38" fontId="16" fillId="2" borderId="12" xfId="7" applyNumberFormat="1" applyFont="1" applyFill="1" applyBorder="1" applyAlignment="1">
      <alignment horizontal="right" vertical="center" wrapText="1"/>
    </xf>
    <xf numFmtId="38" fontId="16" fillId="2" borderId="13" xfId="7" applyNumberFormat="1" applyFont="1" applyFill="1" applyBorder="1" applyAlignment="1">
      <alignment horizontal="right" vertical="center" wrapText="1"/>
    </xf>
    <xf numFmtId="0" fontId="15" fillId="2" borderId="0" xfId="7" applyFont="1" applyFill="1" applyAlignment="1">
      <alignment vertical="center" wrapText="1"/>
    </xf>
    <xf numFmtId="0" fontId="20" fillId="2" borderId="16" xfId="7" applyFont="1" applyFill="1" applyBorder="1" applyAlignment="1">
      <alignment horizontal="left" vertical="center" wrapText="1"/>
    </xf>
    <xf numFmtId="0" fontId="20" fillId="2" borderId="0" xfId="7" applyFont="1" applyFill="1" applyAlignment="1">
      <alignment horizontal="left" vertical="center"/>
    </xf>
    <xf numFmtId="0" fontId="20" fillId="2" borderId="24" xfId="7" applyFont="1" applyFill="1" applyBorder="1" applyAlignment="1">
      <alignment horizontal="left" vertical="center"/>
    </xf>
    <xf numFmtId="185" fontId="15" fillId="2" borderId="16" xfId="7" applyNumberFormat="1" applyFont="1" applyFill="1" applyBorder="1" applyAlignment="1">
      <alignment horizontal="center" vertical="center" wrapText="1"/>
    </xf>
    <xf numFmtId="0" fontId="23" fillId="0" borderId="25" xfId="7" applyFont="1" applyBorder="1" applyAlignment="1" applyProtection="1">
      <alignment horizontal="center" vertical="center" wrapText="1"/>
      <protection locked="0"/>
    </xf>
    <xf numFmtId="0" fontId="20" fillId="2" borderId="26" xfId="7" applyFont="1" applyFill="1" applyBorder="1" applyAlignment="1">
      <alignment horizontal="left" vertical="center"/>
    </xf>
    <xf numFmtId="0" fontId="23" fillId="0" borderId="27" xfId="7" applyFont="1" applyBorder="1" applyAlignment="1" applyProtection="1">
      <alignment horizontal="center" vertical="center" wrapText="1"/>
      <protection locked="0"/>
    </xf>
    <xf numFmtId="185" fontId="15" fillId="2" borderId="17" xfId="7" applyNumberFormat="1" applyFont="1" applyFill="1" applyBorder="1" applyAlignment="1">
      <alignment horizontal="center" vertical="center" wrapText="1"/>
    </xf>
    <xf numFmtId="0" fontId="15" fillId="2" borderId="0" xfId="7" applyFont="1" applyFill="1" applyAlignment="1">
      <alignment horizontal="left" vertical="center" wrapText="1"/>
    </xf>
    <xf numFmtId="38" fontId="16" fillId="2" borderId="7" xfId="7" applyNumberFormat="1" applyFont="1" applyFill="1" applyBorder="1" applyAlignment="1">
      <alignment vertical="center" wrapText="1"/>
    </xf>
    <xf numFmtId="0" fontId="20" fillId="2" borderId="17" xfId="7" applyFont="1" applyFill="1" applyBorder="1" applyAlignment="1">
      <alignment horizontal="left" vertical="center" wrapText="1"/>
    </xf>
    <xf numFmtId="0" fontId="15" fillId="2" borderId="16" xfId="7" applyFont="1" applyFill="1" applyBorder="1" applyAlignment="1">
      <alignment horizontal="left" vertical="center" wrapText="1"/>
    </xf>
    <xf numFmtId="0" fontId="15" fillId="2" borderId="0" xfId="7" applyFont="1" applyFill="1" applyAlignment="1">
      <alignment horizontal="left" vertical="distributed" wrapText="1"/>
    </xf>
    <xf numFmtId="0" fontId="15" fillId="3" borderId="10" xfId="7" applyFont="1" applyFill="1" applyBorder="1" applyAlignment="1">
      <alignment horizontal="center" vertical="center" wrapText="1"/>
    </xf>
    <xf numFmtId="0" fontId="15" fillId="3" borderId="7" xfId="7" applyFont="1" applyFill="1" applyBorder="1" applyAlignment="1">
      <alignment horizontal="center" vertical="center" wrapText="1"/>
    </xf>
    <xf numFmtId="38" fontId="16" fillId="2" borderId="15" xfId="7" applyNumberFormat="1" applyFont="1" applyFill="1" applyBorder="1" applyAlignment="1">
      <alignment horizontal="right" vertical="center" wrapText="1"/>
    </xf>
    <xf numFmtId="0" fontId="20" fillId="0" borderId="25" xfId="7" applyFont="1" applyBorder="1" applyAlignment="1">
      <alignment horizontal="center" vertical="center" wrapText="1"/>
    </xf>
    <xf numFmtId="38" fontId="16" fillId="2" borderId="9" xfId="7" applyNumberFormat="1" applyFont="1" applyFill="1" applyBorder="1" applyAlignment="1">
      <alignment vertical="center" wrapText="1"/>
    </xf>
    <xf numFmtId="38" fontId="16" fillId="2" borderId="17" xfId="7" applyNumberFormat="1" applyFont="1" applyFill="1" applyBorder="1" applyAlignment="1">
      <alignment horizontal="right" vertical="center" wrapText="1"/>
    </xf>
    <xf numFmtId="0" fontId="23" fillId="0" borderId="29" xfId="7" applyFont="1" applyBorder="1" applyAlignment="1">
      <alignment horizontal="center" vertical="center" wrapText="1"/>
    </xf>
    <xf numFmtId="38" fontId="16" fillId="2" borderId="11" xfId="7" applyNumberFormat="1" applyFont="1" applyFill="1" applyBorder="1" applyAlignment="1">
      <alignment vertical="center" wrapText="1"/>
    </xf>
    <xf numFmtId="38" fontId="16" fillId="2" borderId="16" xfId="7" applyNumberFormat="1" applyFont="1" applyFill="1" applyBorder="1" applyAlignment="1">
      <alignment horizontal="right" vertical="center" wrapText="1"/>
    </xf>
    <xf numFmtId="38" fontId="15" fillId="2" borderId="16" xfId="8" applyFont="1" applyFill="1" applyBorder="1" applyAlignment="1" applyProtection="1">
      <alignment vertical="center" wrapText="1"/>
    </xf>
    <xf numFmtId="38" fontId="16" fillId="2" borderId="16" xfId="8" applyFont="1" applyFill="1" applyBorder="1" applyAlignment="1" applyProtection="1">
      <alignment vertical="center" wrapText="1"/>
    </xf>
    <xf numFmtId="38" fontId="16" fillId="2" borderId="17" xfId="7" applyNumberFormat="1" applyFont="1" applyFill="1" applyBorder="1" applyAlignment="1">
      <alignment vertical="center" wrapText="1"/>
    </xf>
    <xf numFmtId="38" fontId="16" fillId="2" borderId="16" xfId="7" applyNumberFormat="1" applyFont="1" applyFill="1" applyBorder="1" applyAlignment="1">
      <alignment vertical="center" wrapText="1"/>
    </xf>
    <xf numFmtId="0" fontId="20" fillId="2" borderId="0" xfId="7" applyFont="1" applyFill="1" applyAlignment="1">
      <alignment horizontal="center" vertical="center" wrapText="1"/>
    </xf>
    <xf numFmtId="0" fontId="20" fillId="0" borderId="27" xfId="7" applyFont="1" applyBorder="1" applyAlignment="1">
      <alignment horizontal="center" vertical="center" wrapText="1"/>
    </xf>
    <xf numFmtId="38" fontId="16" fillId="2" borderId="14" xfId="7" applyNumberFormat="1" applyFont="1" applyFill="1" applyBorder="1" applyAlignment="1">
      <alignment vertical="center" wrapText="1"/>
    </xf>
    <xf numFmtId="177" fontId="4" fillId="4" borderId="10" xfId="1" applyNumberFormat="1" applyFont="1" applyFill="1" applyBorder="1" applyAlignment="1" applyProtection="1">
      <alignment vertical="center" shrinkToFit="1"/>
      <protection locked="0"/>
    </xf>
    <xf numFmtId="176" fontId="4" fillId="4" borderId="13" xfId="1" applyNumberFormat="1" applyFont="1" applyFill="1" applyBorder="1" applyAlignment="1" applyProtection="1">
      <alignment vertical="center" shrinkToFit="1"/>
      <protection locked="0"/>
    </xf>
    <xf numFmtId="178" fontId="4" fillId="0" borderId="30" xfId="1" applyNumberFormat="1" applyFont="1" applyBorder="1" applyAlignment="1" applyProtection="1">
      <alignment vertical="center" shrinkToFit="1"/>
      <protection locked="0"/>
    </xf>
    <xf numFmtId="179" fontId="4" fillId="0" borderId="30" xfId="1" applyNumberFormat="1" applyFont="1" applyBorder="1" applyAlignment="1" applyProtection="1">
      <alignment vertical="center" shrinkToFit="1"/>
      <protection locked="0"/>
    </xf>
    <xf numFmtId="178" fontId="4" fillId="0" borderId="31" xfId="1" applyNumberFormat="1" applyFont="1" applyBorder="1" applyAlignment="1" applyProtection="1">
      <alignment vertical="center" shrinkToFit="1"/>
      <protection locked="0"/>
    </xf>
    <xf numFmtId="179" fontId="4" fillId="0" borderId="31" xfId="1" applyNumberFormat="1" applyFont="1" applyBorder="1" applyAlignment="1" applyProtection="1">
      <alignment vertical="center" shrinkToFit="1"/>
      <protection locked="0"/>
    </xf>
    <xf numFmtId="178" fontId="4" fillId="0" borderId="32" xfId="1" applyNumberFormat="1" applyFont="1" applyBorder="1" applyAlignment="1" applyProtection="1">
      <alignment vertical="center" shrinkToFit="1"/>
      <protection locked="0"/>
    </xf>
    <xf numFmtId="179" fontId="4" fillId="0" borderId="32" xfId="1" applyNumberFormat="1" applyFont="1" applyBorder="1" applyAlignment="1" applyProtection="1">
      <alignment vertical="center" shrinkToFit="1"/>
      <protection locked="0"/>
    </xf>
    <xf numFmtId="0" fontId="15" fillId="3" borderId="13" xfId="7" applyFont="1" applyFill="1" applyBorder="1" applyAlignment="1">
      <alignment horizontal="center" vertical="center" wrapText="1"/>
    </xf>
    <xf numFmtId="0" fontId="15" fillId="0" borderId="29" xfId="7" applyFont="1" applyBorder="1" applyAlignment="1">
      <alignment horizontal="center" vertical="center" wrapText="1"/>
    </xf>
    <xf numFmtId="38" fontId="16" fillId="2" borderId="33" xfId="7" applyNumberFormat="1" applyFont="1" applyFill="1" applyBorder="1" applyAlignment="1">
      <alignment vertical="center" wrapText="1"/>
    </xf>
    <xf numFmtId="38" fontId="16" fillId="2" borderId="34" xfId="7" applyNumberFormat="1" applyFont="1" applyFill="1" applyBorder="1" applyAlignment="1">
      <alignment vertical="center" wrapText="1"/>
    </xf>
    <xf numFmtId="38" fontId="16" fillId="2" borderId="35" xfId="7" applyNumberFormat="1" applyFont="1" applyFill="1" applyBorder="1" applyAlignment="1">
      <alignment vertical="center" wrapText="1"/>
    </xf>
    <xf numFmtId="176" fontId="4" fillId="5" borderId="7" xfId="0" applyNumberFormat="1" applyFont="1" applyFill="1" applyBorder="1">
      <alignment vertical="center"/>
    </xf>
    <xf numFmtId="176" fontId="4" fillId="2" borderId="0" xfId="1" applyNumberFormat="1" applyFont="1" applyFill="1">
      <alignment vertical="center"/>
    </xf>
    <xf numFmtId="182" fontId="4" fillId="5" borderId="7" xfId="0" applyNumberFormat="1" applyFont="1" applyFill="1" applyBorder="1">
      <alignment vertical="center"/>
    </xf>
    <xf numFmtId="0" fontId="4" fillId="5" borderId="7" xfId="0" applyFont="1" applyFill="1" applyBorder="1">
      <alignment vertical="center"/>
    </xf>
    <xf numFmtId="9" fontId="4" fillId="5" borderId="7" xfId="0" applyNumberFormat="1" applyFont="1" applyFill="1" applyBorder="1">
      <alignment vertical="center"/>
    </xf>
    <xf numFmtId="179" fontId="4" fillId="5" borderId="7" xfId="0" applyNumberFormat="1" applyFont="1" applyFill="1" applyBorder="1">
      <alignment vertical="center"/>
    </xf>
    <xf numFmtId="183" fontId="4" fillId="5" borderId="7" xfId="10" applyNumberFormat="1" applyFont="1" applyFill="1" applyBorder="1">
      <alignment vertical="center"/>
    </xf>
    <xf numFmtId="183" fontId="4" fillId="5" borderId="7" xfId="0" applyNumberFormat="1" applyFont="1" applyFill="1" applyBorder="1">
      <alignment vertical="center"/>
    </xf>
    <xf numFmtId="186" fontId="16" fillId="2" borderId="9" xfId="7" applyNumberFormat="1" applyFont="1" applyFill="1" applyBorder="1" applyAlignment="1">
      <alignment horizontal="right" vertical="center" wrapText="1"/>
    </xf>
    <xf numFmtId="186" fontId="16" fillId="2" borderId="14" xfId="7" applyNumberFormat="1" applyFont="1" applyFill="1" applyBorder="1" applyAlignment="1">
      <alignment horizontal="right" vertical="center" wrapText="1"/>
    </xf>
    <xf numFmtId="186" fontId="16" fillId="2" borderId="11" xfId="7" applyNumberFormat="1" applyFont="1" applyFill="1" applyBorder="1" applyAlignment="1">
      <alignment horizontal="right" vertical="center" wrapText="1"/>
    </xf>
    <xf numFmtId="186" fontId="16" fillId="2" borderId="14" xfId="7" applyNumberFormat="1" applyFont="1" applyFill="1" applyBorder="1" applyAlignment="1">
      <alignment vertical="center" wrapText="1"/>
    </xf>
    <xf numFmtId="186" fontId="16" fillId="2" borderId="11" xfId="7" applyNumberFormat="1" applyFont="1" applyFill="1" applyBorder="1" applyAlignment="1">
      <alignment vertical="center" wrapText="1"/>
    </xf>
    <xf numFmtId="176" fontId="4" fillId="2" borderId="0" xfId="1" applyNumberFormat="1" applyFont="1" applyFill="1" applyAlignment="1">
      <alignment horizontal="right" vertical="center"/>
    </xf>
    <xf numFmtId="0" fontId="17" fillId="2" borderId="7" xfId="7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vertical="center" wrapText="1"/>
    </xf>
    <xf numFmtId="0" fontId="4" fillId="3" borderId="14" xfId="1" applyFont="1" applyFill="1" applyBorder="1">
      <alignment vertical="center"/>
    </xf>
    <xf numFmtId="0" fontId="4" fillId="3" borderId="11" xfId="1" applyFont="1" applyFill="1" applyBorder="1">
      <alignment vertical="center"/>
    </xf>
    <xf numFmtId="176" fontId="4" fillId="5" borderId="9" xfId="1" applyNumberFormat="1" applyFont="1" applyFill="1" applyBorder="1" applyAlignment="1">
      <alignment horizontal="right" vertical="center" shrinkToFit="1"/>
    </xf>
    <xf numFmtId="176" fontId="4" fillId="5" borderId="14" xfId="1" applyNumberFormat="1" applyFont="1" applyFill="1" applyBorder="1" applyAlignment="1">
      <alignment horizontal="right" vertical="center" shrinkToFit="1"/>
    </xf>
    <xf numFmtId="176" fontId="4" fillId="5" borderId="11" xfId="1" applyNumberFormat="1" applyFont="1" applyFill="1" applyBorder="1" applyAlignment="1">
      <alignment horizontal="right" vertical="center" shrinkToFi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 shrinkToFit="1"/>
    </xf>
    <xf numFmtId="0" fontId="4" fillId="3" borderId="12" xfId="1" applyFont="1" applyFill="1" applyBorder="1" applyAlignment="1">
      <alignment horizontal="center" vertical="center" wrapText="1" shrinkToFit="1"/>
    </xf>
    <xf numFmtId="0" fontId="4" fillId="3" borderId="13" xfId="1" applyFont="1" applyFill="1" applyBorder="1" applyAlignment="1">
      <alignment horizontal="center" vertical="center" wrapText="1" shrinkToFi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 shrinkToFit="1"/>
    </xf>
    <xf numFmtId="0" fontId="12" fillId="3" borderId="9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 shrinkToFit="1"/>
    </xf>
    <xf numFmtId="0" fontId="4" fillId="3" borderId="16" xfId="1" applyFont="1" applyFill="1" applyBorder="1" applyAlignment="1">
      <alignment horizontal="center" vertical="center" wrapText="1" shrinkToFit="1"/>
    </xf>
    <xf numFmtId="0" fontId="4" fillId="3" borderId="17" xfId="1" applyFont="1" applyFill="1" applyBorder="1" applyAlignment="1">
      <alignment horizontal="center" vertical="center" wrapText="1" shrinkToFi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 shrinkToFit="1"/>
    </xf>
    <xf numFmtId="0" fontId="4" fillId="3" borderId="14" xfId="1" applyFont="1" applyFill="1" applyBorder="1" applyAlignment="1">
      <alignment horizontal="center" vertical="center" wrapText="1" shrinkToFit="1"/>
    </xf>
    <xf numFmtId="0" fontId="10" fillId="3" borderId="9" xfId="1" applyFont="1" applyFill="1" applyBorder="1" applyAlignment="1">
      <alignment horizontal="center" vertical="center" wrapText="1" shrinkToFit="1"/>
    </xf>
    <xf numFmtId="0" fontId="10" fillId="3" borderId="14" xfId="1" applyFont="1" applyFill="1" applyBorder="1" applyAlignment="1">
      <alignment horizontal="center" vertical="center" wrapText="1" shrinkToFit="1"/>
    </xf>
    <xf numFmtId="0" fontId="10" fillId="3" borderId="11" xfId="1" applyFont="1" applyFill="1" applyBorder="1" applyAlignment="1">
      <alignment horizontal="center" vertical="center" wrapText="1" shrinkToFit="1"/>
    </xf>
    <xf numFmtId="0" fontId="4" fillId="3" borderId="11" xfId="1" applyFont="1" applyFill="1" applyBorder="1" applyAlignment="1">
      <alignment horizontal="center" vertical="center" wrapText="1" shrinkToFit="1"/>
    </xf>
    <xf numFmtId="0" fontId="12" fillId="3" borderId="10" xfId="1" applyFont="1" applyFill="1" applyBorder="1" applyAlignment="1">
      <alignment horizontal="center" vertical="center" wrapText="1" shrinkToFit="1"/>
    </xf>
    <xf numFmtId="0" fontId="12" fillId="3" borderId="12" xfId="1" applyFont="1" applyFill="1" applyBorder="1" applyAlignment="1">
      <alignment horizontal="center" vertical="center" wrapText="1" shrinkToFit="1"/>
    </xf>
    <xf numFmtId="0" fontId="12" fillId="3" borderId="13" xfId="1" applyFont="1" applyFill="1" applyBorder="1" applyAlignment="1">
      <alignment horizontal="center" vertical="center" wrapText="1" shrinkToFit="1"/>
    </xf>
    <xf numFmtId="0" fontId="15" fillId="2" borderId="10" xfId="7" applyFont="1" applyFill="1" applyBorder="1" applyAlignment="1">
      <alignment horizontal="center" vertical="center" wrapText="1"/>
    </xf>
    <xf numFmtId="0" fontId="15" fillId="2" borderId="12" xfId="7" applyFont="1" applyFill="1" applyBorder="1" applyAlignment="1">
      <alignment horizontal="center" vertical="center" wrapText="1"/>
    </xf>
    <xf numFmtId="0" fontId="15" fillId="2" borderId="10" xfId="7" applyFont="1" applyFill="1" applyBorder="1" applyAlignment="1">
      <alignment horizontal="left" vertical="center" wrapText="1"/>
    </xf>
    <xf numFmtId="0" fontId="15" fillId="2" borderId="12" xfId="7" applyFont="1" applyFill="1" applyBorder="1" applyAlignment="1">
      <alignment horizontal="left" vertical="center" wrapText="1"/>
    </xf>
    <xf numFmtId="49" fontId="14" fillId="2" borderId="0" xfId="6" applyNumberFormat="1" applyFont="1" applyFill="1" applyAlignment="1">
      <alignment horizontal="center" vertical="center"/>
    </xf>
    <xf numFmtId="184" fontId="18" fillId="2" borderId="0" xfId="7" applyNumberFormat="1" applyFont="1" applyFill="1" applyAlignment="1" applyProtection="1">
      <alignment horizontal="center" vertical="center" wrapText="1"/>
      <protection locked="0"/>
    </xf>
    <xf numFmtId="0" fontId="20" fillId="2" borderId="6" xfId="7" applyFont="1" applyFill="1" applyBorder="1" applyAlignment="1">
      <alignment horizontal="right" vertical="center" wrapText="1"/>
    </xf>
    <xf numFmtId="0" fontId="15" fillId="3" borderId="10" xfId="7" applyFont="1" applyFill="1" applyBorder="1" applyAlignment="1">
      <alignment horizontal="center" vertical="center" wrapText="1"/>
    </xf>
    <xf numFmtId="0" fontId="15" fillId="3" borderId="12" xfId="7" applyFont="1" applyFill="1" applyBorder="1" applyAlignment="1">
      <alignment horizontal="center" vertical="center" wrapText="1"/>
    </xf>
    <xf numFmtId="0" fontId="15" fillId="3" borderId="13" xfId="7" applyFont="1" applyFill="1" applyBorder="1" applyAlignment="1">
      <alignment horizontal="center" vertical="center" wrapText="1"/>
    </xf>
    <xf numFmtId="0" fontId="20" fillId="2" borderId="10" xfId="7" applyFont="1" applyFill="1" applyBorder="1" applyAlignment="1">
      <alignment horizontal="left" vertical="center" wrapText="1"/>
    </xf>
    <xf numFmtId="0" fontId="20" fillId="2" borderId="12" xfId="7" applyFont="1" applyFill="1" applyBorder="1" applyAlignment="1">
      <alignment horizontal="left" vertical="center" wrapText="1"/>
    </xf>
  </cellXfs>
  <cellStyles count="12">
    <cellStyle name="パーセント" xfId="10" builtinId="5"/>
    <cellStyle name="パーセント 3" xfId="2" xr:uid="{00000000-0005-0000-0000-000001000000}"/>
    <cellStyle name="桁区切り 2" xfId="8" xr:uid="{00000000-0005-0000-0000-000002000000}"/>
    <cellStyle name="桁区切り 3" xfId="3" xr:uid="{00000000-0005-0000-0000-000003000000}"/>
    <cellStyle name="桁区切り 3 2" xfId="4" xr:uid="{00000000-0005-0000-0000-000004000000}"/>
    <cellStyle name="標準" xfId="0" builtinId="0"/>
    <cellStyle name="標準 2 2 2" xfId="6" xr:uid="{00000000-0005-0000-0000-000006000000}"/>
    <cellStyle name="標準 3 3" xfId="7" xr:uid="{00000000-0005-0000-0000-000007000000}"/>
    <cellStyle name="標準 4 3" xfId="5" xr:uid="{00000000-0005-0000-0000-000008000000}"/>
    <cellStyle name="標準 8 2" xfId="1" xr:uid="{00000000-0005-0000-0000-000009000000}"/>
    <cellStyle name="標準 8 3" xfId="9" xr:uid="{00000000-0005-0000-0000-00000A000000}"/>
    <cellStyle name="標準 8 3 2" xfId="11" xr:uid="{00000000-0005-0000-0000-00000B000000}"/>
  </cellStyles>
  <dxfs count="5">
    <dxf>
      <fill>
        <patternFill>
          <fgColor indexed="64"/>
          <bgColor rgb="FF00B0F0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179294</xdr:colOff>
      <xdr:row>5</xdr:row>
      <xdr:rowOff>21167</xdr:rowOff>
    </xdr:from>
    <xdr:to>
      <xdr:col>10</xdr:col>
      <xdr:colOff>179294</xdr:colOff>
      <xdr:row>104</xdr:row>
      <xdr:rowOff>95250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CxnSpPr>
          <a:cxnSpLocks noChangeShapeType="1"/>
        </xdr:cNvCxnSpPr>
      </xdr:nvCxnSpPr>
      <xdr:spPr bwMode="auto">
        <a:xfrm>
          <a:off x="12609419" y="1002242"/>
          <a:ext cx="0" cy="5989108"/>
        </a:xfrm>
        <a:prstGeom prst="line">
          <a:avLst/>
        </a:prstGeom>
        <a:noFill/>
        <a:ln w="38100" algn="ctr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tJK2">
    <outlinePr summaryBelow="0" summaryRight="0"/>
    <pageSetUpPr fitToPage="1"/>
  </sheetPr>
  <dimension ref="A1:AD85"/>
  <sheetViews>
    <sheetView showGridLines="0" tabSelected="1" zoomScale="70" zoomScaleNormal="70" zoomScaleSheetLayoutView="70" workbookViewId="0">
      <selection activeCell="X48" sqref="X48:X49"/>
    </sheetView>
  </sheetViews>
  <sheetFormatPr defaultColWidth="9.140625" defaultRowHeight="24.95" customHeight="1" outlineLevelRow="1" x14ac:dyDescent="0.15"/>
  <cols>
    <col min="1" max="1" width="1.5703125" style="1" customWidth="1"/>
    <col min="2" max="2" width="3.140625" style="1" customWidth="1"/>
    <col min="3" max="3" width="57" style="1" bestFit="1" customWidth="1"/>
    <col min="4" max="4" width="27.42578125" style="1" customWidth="1"/>
    <col min="5" max="6" width="23.5703125" style="1" customWidth="1"/>
    <col min="7" max="7" width="24.7109375" style="1" customWidth="1"/>
    <col min="8" max="19" width="23.5703125" style="1" customWidth="1"/>
    <col min="20" max="20" width="6.42578125" style="1" customWidth="1"/>
    <col min="21" max="21" width="23.5703125" style="1" customWidth="1"/>
    <col min="22" max="23" width="24.7109375" style="1" customWidth="1"/>
    <col min="24" max="27" width="23.5703125" style="1" customWidth="1"/>
    <col min="28" max="28" width="4.140625" style="1" customWidth="1"/>
    <col min="29" max="29" width="9.140625" style="1"/>
    <col min="30" max="30" width="0" style="1" hidden="1" customWidth="1"/>
    <col min="31" max="16384" width="9.140625" style="1"/>
  </cols>
  <sheetData>
    <row r="1" spans="1:28" ht="39.950000000000003" customHeight="1" thickBot="1" x14ac:dyDescent="0.2">
      <c r="AA1" s="2"/>
    </row>
    <row r="2" spans="1:28" ht="39.950000000000003" customHeight="1" thickBot="1" x14ac:dyDescent="0.2">
      <c r="A2" s="3"/>
      <c r="B2" s="184" t="s">
        <v>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4"/>
    </row>
    <row r="3" spans="1:28" ht="24.95" customHeight="1" x14ac:dyDescent="0.15">
      <c r="A3" s="5"/>
      <c r="R3" s="6"/>
      <c r="AB3" s="7"/>
    </row>
    <row r="4" spans="1:28" s="6" customFormat="1" ht="24.95" customHeight="1" x14ac:dyDescent="0.15">
      <c r="A4" s="8"/>
      <c r="B4" s="9" t="s">
        <v>1</v>
      </c>
      <c r="C4" s="10"/>
      <c r="D4" s="10"/>
      <c r="AB4" s="11"/>
    </row>
    <row r="5" spans="1:28" ht="24.95" customHeight="1" x14ac:dyDescent="0.15">
      <c r="A5" s="8"/>
      <c r="AB5" s="7"/>
    </row>
    <row r="6" spans="1:28" ht="24.95" customHeight="1" x14ac:dyDescent="0.15">
      <c r="A6" s="8"/>
      <c r="C6" s="12" t="s">
        <v>2</v>
      </c>
      <c r="D6" s="12" t="s">
        <v>3</v>
      </c>
      <c r="E6" s="13"/>
      <c r="F6" s="14"/>
      <c r="G6" s="15" t="s">
        <v>4</v>
      </c>
      <c r="H6" s="13"/>
      <c r="I6" s="13"/>
      <c r="J6" s="13"/>
      <c r="AB6" s="7"/>
    </row>
    <row r="7" spans="1:28" ht="24.95" customHeight="1" x14ac:dyDescent="0.15">
      <c r="A7" s="8"/>
      <c r="C7" s="16" t="s">
        <v>5</v>
      </c>
      <c r="D7" s="17">
        <v>1651716169</v>
      </c>
      <c r="E7" s="18"/>
      <c r="F7" s="19"/>
      <c r="G7" s="15"/>
      <c r="AB7" s="7"/>
    </row>
    <row r="8" spans="1:28" ht="24.95" customHeight="1" x14ac:dyDescent="0.15">
      <c r="A8" s="8"/>
      <c r="C8" s="16" t="s">
        <v>6</v>
      </c>
      <c r="D8" s="17">
        <v>66175757</v>
      </c>
      <c r="E8" s="18"/>
      <c r="F8" s="20"/>
      <c r="G8" s="15" t="s">
        <v>7</v>
      </c>
      <c r="AB8" s="7"/>
    </row>
    <row r="9" spans="1:28" ht="24.95" customHeight="1" thickBot="1" x14ac:dyDescent="0.2">
      <c r="A9" s="8"/>
      <c r="C9" s="16" t="s">
        <v>8</v>
      </c>
      <c r="D9" s="17">
        <v>265141020</v>
      </c>
      <c r="E9" s="18"/>
      <c r="F9" s="19"/>
      <c r="G9" s="15"/>
      <c r="AB9" s="7"/>
    </row>
    <row r="10" spans="1:28" ht="24.95" customHeight="1" thickTop="1" thickBot="1" x14ac:dyDescent="0.2">
      <c r="A10" s="8"/>
      <c r="C10" s="16" t="s">
        <v>9</v>
      </c>
      <c r="D10" s="17">
        <v>360363634</v>
      </c>
      <c r="E10" s="18"/>
      <c r="F10" s="21"/>
      <c r="G10" s="15" t="s">
        <v>10</v>
      </c>
      <c r="AB10" s="7"/>
    </row>
    <row r="11" spans="1:28" s="13" customFormat="1" ht="24.95" customHeight="1" thickTop="1" x14ac:dyDescent="0.15">
      <c r="A11" s="8"/>
      <c r="C11" s="12" t="s">
        <v>11</v>
      </c>
      <c r="D11" s="22">
        <f>D7-D8-D9-D10</f>
        <v>960035758</v>
      </c>
      <c r="E11" s="23"/>
      <c r="F11" s="24"/>
      <c r="G11" s="15"/>
      <c r="H11" s="23"/>
      <c r="I11" s="23"/>
      <c r="J11" s="23"/>
      <c r="AB11" s="25"/>
    </row>
    <row r="12" spans="1:28" ht="24.95" customHeight="1" x14ac:dyDescent="0.15">
      <c r="A12" s="8"/>
      <c r="F12" s="26"/>
      <c r="G12" s="15" t="s">
        <v>12</v>
      </c>
      <c r="AB12" s="7"/>
    </row>
    <row r="13" spans="1:28" s="6" customFormat="1" ht="24.95" customHeight="1" x14ac:dyDescent="0.15">
      <c r="A13" s="8"/>
      <c r="B13" s="9" t="s">
        <v>13</v>
      </c>
      <c r="C13" s="27"/>
      <c r="D13" s="27"/>
      <c r="AB13" s="11"/>
    </row>
    <row r="14" spans="1:28" ht="24.95" customHeight="1" x14ac:dyDescent="0.15">
      <c r="A14" s="8"/>
      <c r="F14" s="28"/>
      <c r="G14" s="15" t="s">
        <v>14</v>
      </c>
      <c r="AB14" s="7"/>
    </row>
    <row r="15" spans="1:28" ht="24.95" customHeight="1" x14ac:dyDescent="0.15">
      <c r="A15" s="8"/>
      <c r="C15" s="1" t="s">
        <v>15</v>
      </c>
      <c r="AB15" s="7"/>
    </row>
    <row r="16" spans="1:28" s="13" customFormat="1" ht="24.95" customHeight="1" x14ac:dyDescent="0.15">
      <c r="A16" s="8"/>
      <c r="C16" s="12" t="s">
        <v>16</v>
      </c>
      <c r="D16" s="17">
        <v>900517941</v>
      </c>
      <c r="E16" s="18"/>
      <c r="F16" s="19"/>
      <c r="G16" s="19"/>
      <c r="H16" s="19"/>
      <c r="I16" s="23"/>
      <c r="J16" s="23"/>
      <c r="R16" s="29"/>
      <c r="AB16" s="25"/>
    </row>
    <row r="17" spans="1:28" ht="24.95" customHeight="1" x14ac:dyDescent="0.15">
      <c r="A17" s="8"/>
      <c r="F17" s="30"/>
      <c r="G17" s="30"/>
      <c r="H17" s="30"/>
      <c r="AB17" s="7"/>
    </row>
    <row r="18" spans="1:28" ht="24.95" customHeight="1" x14ac:dyDescent="0.15">
      <c r="A18" s="8"/>
      <c r="C18" s="1" t="s">
        <v>17</v>
      </c>
      <c r="F18" s="19"/>
      <c r="G18" s="19"/>
      <c r="H18" s="19"/>
      <c r="AB18" s="7"/>
    </row>
    <row r="19" spans="1:28" ht="24.95" customHeight="1" x14ac:dyDescent="0.15">
      <c r="A19" s="8"/>
      <c r="C19" s="12" t="s">
        <v>2</v>
      </c>
      <c r="D19" s="12" t="s">
        <v>3</v>
      </c>
      <c r="E19" s="13"/>
      <c r="F19" s="19"/>
      <c r="G19" s="19"/>
      <c r="H19" s="19"/>
      <c r="I19" s="13"/>
      <c r="J19" s="13"/>
      <c r="AB19" s="7"/>
    </row>
    <row r="20" spans="1:28" ht="24.95" customHeight="1" x14ac:dyDescent="0.15">
      <c r="A20" s="8"/>
      <c r="C20" s="16" t="s">
        <v>18</v>
      </c>
      <c r="D20" s="17">
        <v>0</v>
      </c>
      <c r="E20" s="18"/>
      <c r="F20" s="19"/>
      <c r="G20" s="19"/>
      <c r="H20" s="19"/>
      <c r="AB20" s="7"/>
    </row>
    <row r="21" spans="1:28" ht="24.95" customHeight="1" x14ac:dyDescent="0.15">
      <c r="A21" s="8"/>
      <c r="C21" s="16" t="s">
        <v>19</v>
      </c>
      <c r="D21" s="17">
        <v>0</v>
      </c>
      <c r="E21" s="18"/>
      <c r="F21" s="19"/>
      <c r="G21" s="19"/>
      <c r="H21" s="19"/>
      <c r="AB21" s="7"/>
    </row>
    <row r="22" spans="1:28" ht="24.95" customHeight="1" x14ac:dyDescent="0.15">
      <c r="A22" s="8"/>
      <c r="C22" s="16" t="s">
        <v>20</v>
      </c>
      <c r="D22" s="17">
        <v>0</v>
      </c>
      <c r="E22" s="18"/>
      <c r="F22" s="19"/>
      <c r="G22" s="19"/>
      <c r="H22" s="19"/>
      <c r="AB22" s="7"/>
    </row>
    <row r="23" spans="1:28" ht="24.95" customHeight="1" x14ac:dyDescent="0.15">
      <c r="A23" s="8"/>
      <c r="C23" s="16" t="s">
        <v>21</v>
      </c>
      <c r="D23" s="17">
        <v>0</v>
      </c>
      <c r="E23" s="18"/>
      <c r="F23" s="19"/>
      <c r="G23" s="19"/>
      <c r="H23" s="19"/>
      <c r="AB23" s="7"/>
    </row>
    <row r="24" spans="1:28" ht="24.95" customHeight="1" x14ac:dyDescent="0.15">
      <c r="A24" s="8"/>
      <c r="C24" s="12" t="s">
        <v>22</v>
      </c>
      <c r="D24" s="31">
        <f>SUM(D20:D23)</f>
        <v>0</v>
      </c>
      <c r="F24" s="19"/>
      <c r="G24" s="19"/>
      <c r="H24" s="19"/>
      <c r="AB24" s="7"/>
    </row>
    <row r="25" spans="1:28" ht="24.95" customHeight="1" x14ac:dyDescent="0.15">
      <c r="A25" s="8"/>
      <c r="F25" s="30"/>
      <c r="G25" s="30"/>
      <c r="H25" s="30"/>
      <c r="AB25" s="7"/>
    </row>
    <row r="26" spans="1:28" ht="24.95" customHeight="1" x14ac:dyDescent="0.15">
      <c r="A26" s="8"/>
      <c r="C26" s="1" t="s">
        <v>23</v>
      </c>
      <c r="F26" s="19"/>
      <c r="G26" s="19"/>
      <c r="H26" s="19"/>
      <c r="AB26" s="7"/>
    </row>
    <row r="27" spans="1:28" ht="24.95" customHeight="1" x14ac:dyDescent="0.15">
      <c r="A27" s="8"/>
      <c r="C27" s="12" t="s">
        <v>2</v>
      </c>
      <c r="D27" s="12" t="s">
        <v>3</v>
      </c>
      <c r="E27" s="13"/>
      <c r="I27" s="13"/>
      <c r="J27" s="13"/>
      <c r="AB27" s="7"/>
    </row>
    <row r="28" spans="1:28" ht="24.95" customHeight="1" x14ac:dyDescent="0.15">
      <c r="A28" s="8"/>
      <c r="C28" s="16" t="s">
        <v>24</v>
      </c>
      <c r="D28" s="32">
        <v>900517941</v>
      </c>
      <c r="AB28" s="7"/>
    </row>
    <row r="29" spans="1:28" ht="24.95" customHeight="1" thickBot="1" x14ac:dyDescent="0.2">
      <c r="A29" s="8"/>
      <c r="C29" s="16" t="s">
        <v>25</v>
      </c>
      <c r="D29" s="33">
        <f>D24</f>
        <v>0</v>
      </c>
      <c r="AB29" s="7"/>
    </row>
    <row r="30" spans="1:28" ht="24.95" customHeight="1" thickTop="1" thickBot="1" x14ac:dyDescent="0.2">
      <c r="A30" s="8"/>
      <c r="C30" s="34" t="s">
        <v>26</v>
      </c>
      <c r="D30" s="35">
        <f>$D$9</f>
        <v>265141020</v>
      </c>
      <c r="AB30" s="7"/>
    </row>
    <row r="31" spans="1:28" ht="24.95" customHeight="1" thickTop="1" x14ac:dyDescent="0.15">
      <c r="A31" s="8"/>
      <c r="C31" s="16" t="s">
        <v>9</v>
      </c>
      <c r="D31" s="36">
        <f>D10</f>
        <v>360363634</v>
      </c>
      <c r="AB31" s="7"/>
    </row>
    <row r="32" spans="1:28" ht="24.95" customHeight="1" x14ac:dyDescent="0.15">
      <c r="A32" s="8"/>
      <c r="C32" s="12" t="s">
        <v>11</v>
      </c>
      <c r="D32" s="22">
        <f>MAX(D28-D29-D30-D31, 0)</f>
        <v>275013287</v>
      </c>
      <c r="F32" s="23"/>
      <c r="G32" s="23"/>
      <c r="H32" s="23"/>
      <c r="I32" s="23"/>
      <c r="J32" s="23"/>
      <c r="AB32" s="7"/>
    </row>
    <row r="33" spans="1:30" ht="24.95" customHeight="1" x14ac:dyDescent="0.15">
      <c r="A33" s="8"/>
      <c r="AB33" s="7"/>
    </row>
    <row r="34" spans="1:30" s="6" customFormat="1" ht="24.95" customHeight="1" x14ac:dyDescent="0.15">
      <c r="A34" s="8"/>
      <c r="B34" s="9" t="s">
        <v>27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1"/>
    </row>
    <row r="35" spans="1:30" ht="24.95" customHeight="1" x14ac:dyDescent="0.15">
      <c r="A35" s="8"/>
      <c r="C35" s="18"/>
      <c r="U35" s="18"/>
      <c r="Y35" s="18"/>
      <c r="AB35" s="7"/>
    </row>
    <row r="36" spans="1:30" ht="24.95" customHeight="1" x14ac:dyDescent="0.15">
      <c r="A36" s="8"/>
      <c r="C36" s="1" t="s">
        <v>28</v>
      </c>
      <c r="D36" s="18"/>
      <c r="H36" s="18"/>
      <c r="I36" s="18"/>
      <c r="K36" s="18"/>
      <c r="N36" s="18"/>
      <c r="R36" s="18"/>
      <c r="U36" s="1" t="s">
        <v>29</v>
      </c>
      <c r="AB36" s="7"/>
    </row>
    <row r="37" spans="1:30" s="37" customFormat="1" ht="24.95" customHeight="1" x14ac:dyDescent="0.15">
      <c r="A37" s="8"/>
      <c r="C37" s="185" t="s">
        <v>30</v>
      </c>
      <c r="D37" s="185" t="s">
        <v>31</v>
      </c>
      <c r="E37" s="187" t="s">
        <v>32</v>
      </c>
      <c r="F37" s="185" t="s">
        <v>33</v>
      </c>
      <c r="G37" s="185" t="s">
        <v>34</v>
      </c>
      <c r="H37" s="185" t="s">
        <v>35</v>
      </c>
      <c r="I37" s="171" t="s">
        <v>36</v>
      </c>
      <c r="J37" s="172"/>
      <c r="K37" s="172"/>
      <c r="L37" s="172"/>
      <c r="M37" s="172"/>
      <c r="N37" s="173"/>
      <c r="O37" s="191" t="s">
        <v>37</v>
      </c>
      <c r="P37" s="192"/>
      <c r="Q37" s="192"/>
      <c r="R37" s="193"/>
      <c r="S37" s="185" t="s">
        <v>38</v>
      </c>
      <c r="T37" s="38"/>
      <c r="U37" s="169" t="s">
        <v>39</v>
      </c>
      <c r="V37" s="169" t="s">
        <v>40</v>
      </c>
      <c r="W37" s="178" t="s">
        <v>41</v>
      </c>
      <c r="X37" s="179" t="s">
        <v>42</v>
      </c>
      <c r="Y37" s="182" t="s">
        <v>43</v>
      </c>
      <c r="Z37" s="183"/>
      <c r="AA37" s="169" t="s">
        <v>44</v>
      </c>
      <c r="AB37" s="39"/>
    </row>
    <row r="38" spans="1:30" s="37" customFormat="1" ht="24.95" customHeight="1" x14ac:dyDescent="0.15">
      <c r="A38" s="8"/>
      <c r="C38" s="186"/>
      <c r="D38" s="186"/>
      <c r="E38" s="188"/>
      <c r="F38" s="186"/>
      <c r="G38" s="186"/>
      <c r="H38" s="186"/>
      <c r="I38" s="169" t="s">
        <v>45</v>
      </c>
      <c r="J38" s="171" t="s">
        <v>46</v>
      </c>
      <c r="K38" s="172"/>
      <c r="L38" s="172"/>
      <c r="M38" s="173"/>
      <c r="N38" s="169" t="s">
        <v>47</v>
      </c>
      <c r="O38" s="169" t="s">
        <v>48</v>
      </c>
      <c r="P38" s="175" t="s">
        <v>49</v>
      </c>
      <c r="Q38" s="175"/>
      <c r="R38" s="176" t="s">
        <v>50</v>
      </c>
      <c r="S38" s="186"/>
      <c r="T38" s="38"/>
      <c r="U38" s="170"/>
      <c r="V38" s="170"/>
      <c r="W38" s="178"/>
      <c r="X38" s="180"/>
      <c r="Y38" s="169" t="s">
        <v>51</v>
      </c>
      <c r="Z38" s="169" t="s">
        <v>52</v>
      </c>
      <c r="AA38" s="170"/>
      <c r="AB38" s="39"/>
    </row>
    <row r="39" spans="1:30" s="37" customFormat="1" ht="50.1" customHeight="1" thickBot="1" x14ac:dyDescent="0.2">
      <c r="A39" s="8"/>
      <c r="C39" s="186"/>
      <c r="D39" s="186"/>
      <c r="E39" s="189"/>
      <c r="F39" s="190"/>
      <c r="G39" s="190"/>
      <c r="H39" s="186"/>
      <c r="I39" s="170"/>
      <c r="J39" s="40" t="s">
        <v>53</v>
      </c>
      <c r="K39" s="41" t="s">
        <v>54</v>
      </c>
      <c r="L39" s="42" t="s">
        <v>55</v>
      </c>
      <c r="M39" s="42" t="s">
        <v>56</v>
      </c>
      <c r="N39" s="174"/>
      <c r="O39" s="174"/>
      <c r="P39" s="42" t="s">
        <v>57</v>
      </c>
      <c r="Q39" s="42" t="s">
        <v>58</v>
      </c>
      <c r="R39" s="177"/>
      <c r="S39" s="190"/>
      <c r="T39" s="38"/>
      <c r="U39" s="174"/>
      <c r="V39" s="174"/>
      <c r="W39" s="178"/>
      <c r="X39" s="181"/>
      <c r="Y39" s="174"/>
      <c r="Z39" s="174"/>
      <c r="AA39" s="174"/>
      <c r="AB39" s="39"/>
    </row>
    <row r="40" spans="1:30" s="37" customFormat="1" ht="24.95" customHeight="1" outlineLevel="1" thickTop="1" x14ac:dyDescent="0.15">
      <c r="A40" s="43"/>
      <c r="C40" s="17" t="s">
        <v>194</v>
      </c>
      <c r="D40" s="133">
        <v>1998</v>
      </c>
      <c r="E40" s="135"/>
      <c r="F40" s="136"/>
      <c r="G40" s="136"/>
      <c r="H40" s="134">
        <v>689479147</v>
      </c>
      <c r="I40" s="44">
        <v>1.429</v>
      </c>
      <c r="J40" s="45">
        <v>370000</v>
      </c>
      <c r="K40" s="17">
        <v>1101900000</v>
      </c>
      <c r="L40" s="148" t="str">
        <f t="shared" ref="L40:L44" si="0">IF(E40&lt;&gt;"", E40, "-")</f>
        <v>-</v>
      </c>
      <c r="M40" s="148" t="str">
        <f>IFERROR(ROUND(J40/(K40/L40),3), "-")</f>
        <v>-</v>
      </c>
      <c r="N40" s="149">
        <f>IF(M40="-",I40,IF(AND(I40&lt;&gt;"-", M40&lt;&gt;"-"), MAX(I40,M40), "-"))</f>
        <v>1.429</v>
      </c>
      <c r="O40" s="150">
        <v>0.27</v>
      </c>
      <c r="P40" s="151" t="str">
        <f>IF(F40&lt;&gt;"", F40, "-")</f>
        <v>-</v>
      </c>
      <c r="Q40" s="152" t="str">
        <f>IFERROR(ROUND(P40/K40,3), "-")</f>
        <v>-</v>
      </c>
      <c r="R40" s="153">
        <f>IF(Q40="-",O40,IF(AND(O40&lt;&gt;"-", Q40&lt;&gt;"-"), MAX(O40,Q40), "-"))</f>
        <v>0.27</v>
      </c>
      <c r="S40" s="151">
        <f>IF(H40="","-",IFERROR(ROUNDDOWN(H40*N40*R40,0), "-"))</f>
        <v>266021739</v>
      </c>
      <c r="T40" s="48"/>
      <c r="U40" s="47">
        <f>IF(H40&lt;&gt;"",H40,"-")</f>
        <v>689479147</v>
      </c>
      <c r="V40" s="46">
        <v>0.23</v>
      </c>
      <c r="W40" s="32" t="str">
        <f>IF(G40&lt;&gt;"", G40, "-")</f>
        <v>-</v>
      </c>
      <c r="X40" s="32" t="str">
        <f>IFERROR( IF((U40*V40)-W40 &lt; 0, 0, ROUNDDOWN((U40*V40)-W40, 0)), "-")</f>
        <v>-</v>
      </c>
      <c r="Y40" s="17">
        <v>412420853</v>
      </c>
      <c r="Z40" s="49">
        <f>IFERROR(ROUNDDOWN((U40*V40) * (Y40/(U40+Y40)), 0), "-")</f>
        <v>59353646</v>
      </c>
      <c r="AA40" s="32">
        <f>IFERROR(ROUNDDOWN(IF(X40 = "-", Z40, X40), 0), "-")</f>
        <v>59353646</v>
      </c>
      <c r="AB40" s="39"/>
      <c r="AD40" s="37">
        <v>1235600</v>
      </c>
    </row>
    <row r="41" spans="1:30" s="37" customFormat="1" ht="24.95" customHeight="1" outlineLevel="1" x14ac:dyDescent="0.15">
      <c r="A41" s="43"/>
      <c r="C41" s="17" t="s">
        <v>195</v>
      </c>
      <c r="D41" s="133">
        <v>2001</v>
      </c>
      <c r="E41" s="137"/>
      <c r="F41" s="138"/>
      <c r="G41" s="138"/>
      <c r="H41" s="134">
        <v>60602319</v>
      </c>
      <c r="I41" s="44">
        <v>1.4650000000000001</v>
      </c>
      <c r="J41" s="45">
        <v>370000</v>
      </c>
      <c r="K41" s="17">
        <v>174704771</v>
      </c>
      <c r="L41" s="148" t="str">
        <f>IF(E41&lt;&gt;"", E41, "-")</f>
        <v>-</v>
      </c>
      <c r="M41" s="148" t="str">
        <f>IFERROR(ROUND(J41/(K41/L41),3), "-")</f>
        <v>-</v>
      </c>
      <c r="N41" s="149">
        <f t="shared" ref="N41:N44" si="1">IF(M41="-",I41,IF(AND(I41&lt;&gt;"-", M41&lt;&gt;"-"), MAX(I41,M41), "-"))</f>
        <v>1.4650000000000001</v>
      </c>
      <c r="O41" s="150">
        <v>0.27</v>
      </c>
      <c r="P41" s="151" t="str">
        <f t="shared" ref="P41:P44" si="2">IF(F41&lt;&gt;"", F41, "-")</f>
        <v>-</v>
      </c>
      <c r="Q41" s="152" t="str">
        <f t="shared" ref="Q41:Q44" si="3">IFERROR(ROUND(P41/K41,3), "-")</f>
        <v>-</v>
      </c>
      <c r="R41" s="153">
        <f t="shared" ref="R41:R44" si="4">IF(Q41="-",O41,IF(AND(O41&lt;&gt;"-", Q41&lt;&gt;"-"), MAX(O41,Q41), "-"))</f>
        <v>0.27</v>
      </c>
      <c r="S41" s="151">
        <v>23971247</v>
      </c>
      <c r="T41" s="48"/>
      <c r="U41" s="47">
        <f t="shared" ref="U41:U44" si="5">IF(H41&lt;&gt;"",H41,"-")</f>
        <v>60602319</v>
      </c>
      <c r="V41" s="46">
        <v>0.23</v>
      </c>
      <c r="W41" s="32" t="str">
        <f t="shared" ref="W41:W44" si="6">IF(G41&lt;&gt;"", G41, "-")</f>
        <v>-</v>
      </c>
      <c r="X41" s="32" t="str">
        <f t="shared" ref="X41:X44" si="7">IFERROR( IF((U41*V41)-W41 &lt; 0, 0, ROUNDDOWN((U41*V41)-W41, 0)), "-")</f>
        <v>-</v>
      </c>
      <c r="Y41" s="17">
        <v>114102452</v>
      </c>
      <c r="Z41" s="49">
        <f t="shared" ref="Z41:Z44" si="8">IFERROR(ROUNDDOWN((U41*V41) * (Y41/(U41+Y41)), 0), "-")</f>
        <v>9103476</v>
      </c>
      <c r="AA41" s="32">
        <f t="shared" ref="AA41:AA44" si="9">IFERROR(ROUNDDOWN(IF(X41 = "-", Z41, X41), 0), "-")</f>
        <v>9103476</v>
      </c>
      <c r="AB41" s="39"/>
    </row>
    <row r="42" spans="1:30" s="37" customFormat="1" ht="24.95" customHeight="1" outlineLevel="1" x14ac:dyDescent="0.15">
      <c r="A42" s="43"/>
      <c r="C42" s="17"/>
      <c r="D42" s="133"/>
      <c r="E42" s="137"/>
      <c r="F42" s="138"/>
      <c r="G42" s="138"/>
      <c r="H42" s="134"/>
      <c r="I42" s="44" t="str">
        <f>IF(D42&lt;&gt;"", VLOOKUP(D42,#REF!,3,TRUE), "-")</f>
        <v>-</v>
      </c>
      <c r="J42" s="45"/>
      <c r="K42" s="17"/>
      <c r="L42" s="148" t="str">
        <f t="shared" si="0"/>
        <v>-</v>
      </c>
      <c r="M42" s="148" t="str">
        <f>IFERROR(ROUND(J42/(K42/L42),3), "-")</f>
        <v>-</v>
      </c>
      <c r="N42" s="149" t="str">
        <f t="shared" si="1"/>
        <v>-</v>
      </c>
      <c r="O42" s="150"/>
      <c r="P42" s="151" t="str">
        <f t="shared" si="2"/>
        <v>-</v>
      </c>
      <c r="Q42" s="152" t="str">
        <f t="shared" si="3"/>
        <v>-</v>
      </c>
      <c r="R42" s="153"/>
      <c r="S42" s="151" t="str">
        <f t="shared" ref="S41:S44" si="10">IF(H42="","-",IFERROR(ROUNDDOWN(H42*N42*R42,0), "-"))</f>
        <v>-</v>
      </c>
      <c r="T42" s="48"/>
      <c r="U42" s="47" t="str">
        <f t="shared" si="5"/>
        <v>-</v>
      </c>
      <c r="V42" s="46"/>
      <c r="W42" s="32" t="str">
        <f t="shared" si="6"/>
        <v>-</v>
      </c>
      <c r="X42" s="32" t="str">
        <f t="shared" si="7"/>
        <v>-</v>
      </c>
      <c r="Y42" s="17"/>
      <c r="Z42" s="49" t="str">
        <f t="shared" si="8"/>
        <v>-</v>
      </c>
      <c r="AA42" s="32" t="str">
        <f t="shared" si="9"/>
        <v>-</v>
      </c>
      <c r="AB42" s="39"/>
    </row>
    <row r="43" spans="1:30" s="37" customFormat="1" ht="24.95" customHeight="1" outlineLevel="1" x14ac:dyDescent="0.15">
      <c r="A43" s="43"/>
      <c r="C43" s="17"/>
      <c r="D43" s="133"/>
      <c r="E43" s="137"/>
      <c r="F43" s="138"/>
      <c r="G43" s="138"/>
      <c r="H43" s="134"/>
      <c r="I43" s="44" t="str">
        <f>IF(D43&lt;&gt;"", VLOOKUP(D43,#REF!,3,TRUE), "-")</f>
        <v>-</v>
      </c>
      <c r="J43" s="45"/>
      <c r="K43" s="17"/>
      <c r="L43" s="148" t="str">
        <f t="shared" si="0"/>
        <v>-</v>
      </c>
      <c r="M43" s="148" t="str">
        <f>IFERROR(ROUND(J43/(K43/L43),3), "-")</f>
        <v>-</v>
      </c>
      <c r="N43" s="149" t="str">
        <f t="shared" si="1"/>
        <v>-</v>
      </c>
      <c r="O43" s="150"/>
      <c r="P43" s="151" t="str">
        <f t="shared" si="2"/>
        <v>-</v>
      </c>
      <c r="Q43" s="152" t="str">
        <f t="shared" si="3"/>
        <v>-</v>
      </c>
      <c r="R43" s="153"/>
      <c r="S43" s="151" t="str">
        <f t="shared" si="10"/>
        <v>-</v>
      </c>
      <c r="T43" s="48"/>
      <c r="U43" s="47" t="str">
        <f t="shared" si="5"/>
        <v>-</v>
      </c>
      <c r="V43" s="46"/>
      <c r="W43" s="32" t="str">
        <f t="shared" si="6"/>
        <v>-</v>
      </c>
      <c r="X43" s="32" t="str">
        <f t="shared" si="7"/>
        <v>-</v>
      </c>
      <c r="Y43" s="17"/>
      <c r="Z43" s="49" t="str">
        <f t="shared" si="8"/>
        <v>-</v>
      </c>
      <c r="AA43" s="32" t="str">
        <f t="shared" si="9"/>
        <v>-</v>
      </c>
      <c r="AB43" s="39"/>
    </row>
    <row r="44" spans="1:30" s="37" customFormat="1" ht="24.95" customHeight="1" outlineLevel="1" thickBot="1" x14ac:dyDescent="0.2">
      <c r="A44" s="43"/>
      <c r="C44" s="17"/>
      <c r="D44" s="133"/>
      <c r="E44" s="139"/>
      <c r="F44" s="140"/>
      <c r="G44" s="140"/>
      <c r="H44" s="134"/>
      <c r="I44" s="44" t="str">
        <f>IF(D44&lt;&gt;"", VLOOKUP(D44,#REF!,3,TRUE), "-")</f>
        <v>-</v>
      </c>
      <c r="J44" s="45"/>
      <c r="K44" s="17"/>
      <c r="L44" s="148" t="str">
        <f t="shared" si="0"/>
        <v>-</v>
      </c>
      <c r="M44" s="148" t="str">
        <f>IFERROR(ROUND(J44/(K44/L44),3), "-")</f>
        <v>-</v>
      </c>
      <c r="N44" s="149" t="str">
        <f t="shared" si="1"/>
        <v>-</v>
      </c>
      <c r="O44" s="150"/>
      <c r="P44" s="151" t="str">
        <f t="shared" si="2"/>
        <v>-</v>
      </c>
      <c r="Q44" s="152" t="str">
        <f t="shared" si="3"/>
        <v>-</v>
      </c>
      <c r="R44" s="153"/>
      <c r="S44" s="151" t="str">
        <f t="shared" si="10"/>
        <v>-</v>
      </c>
      <c r="T44" s="48"/>
      <c r="U44" s="47" t="str">
        <f t="shared" si="5"/>
        <v>-</v>
      </c>
      <c r="V44" s="46"/>
      <c r="W44" s="32" t="str">
        <f t="shared" si="6"/>
        <v>-</v>
      </c>
      <c r="X44" s="32" t="str">
        <f t="shared" si="7"/>
        <v>-</v>
      </c>
      <c r="Y44" s="17"/>
      <c r="Z44" s="49" t="str">
        <f t="shared" si="8"/>
        <v>-</v>
      </c>
      <c r="AA44" s="32" t="str">
        <f t="shared" si="9"/>
        <v>-</v>
      </c>
      <c r="AB44" s="39"/>
    </row>
    <row r="45" spans="1:30" ht="24.95" customHeight="1" thickTop="1" x14ac:dyDescent="0.15">
      <c r="A45" s="8"/>
      <c r="C45" s="12" t="s">
        <v>59</v>
      </c>
      <c r="D45" s="50"/>
      <c r="E45" s="51"/>
      <c r="F45" s="51"/>
      <c r="G45" s="51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2">
        <v>289992986</v>
      </c>
      <c r="T45" s="53"/>
      <c r="U45" s="50"/>
      <c r="V45" s="50"/>
      <c r="W45" s="50"/>
      <c r="X45" s="50"/>
      <c r="Y45" s="50"/>
      <c r="Z45" s="50"/>
      <c r="AA45" s="52">
        <v>68457122</v>
      </c>
      <c r="AB45" s="7"/>
    </row>
    <row r="46" spans="1:30" ht="24.95" customHeight="1" x14ac:dyDescent="0.15">
      <c r="A46" s="8"/>
      <c r="C46" s="1" t="s">
        <v>60</v>
      </c>
      <c r="R46" s="54"/>
      <c r="AB46" s="7"/>
    </row>
    <row r="47" spans="1:30" ht="24.95" customHeight="1" x14ac:dyDescent="0.15">
      <c r="A47" s="8"/>
      <c r="C47" s="1" t="s">
        <v>188</v>
      </c>
      <c r="AB47" s="7"/>
    </row>
    <row r="48" spans="1:30" ht="24.95" customHeight="1" x14ac:dyDescent="0.15">
      <c r="A48" s="8"/>
      <c r="AB48" s="7"/>
    </row>
    <row r="49" spans="1:28" ht="24.95" customHeight="1" x14ac:dyDescent="0.15">
      <c r="A49" s="8"/>
      <c r="C49" s="1" t="s">
        <v>61</v>
      </c>
      <c r="AB49" s="7"/>
    </row>
    <row r="50" spans="1:28" s="13" customFormat="1" ht="24.95" customHeight="1" x14ac:dyDescent="0.15">
      <c r="A50" s="8"/>
      <c r="C50" s="12" t="s">
        <v>59</v>
      </c>
      <c r="D50" s="17">
        <v>137319843</v>
      </c>
      <c r="E50" s="23"/>
      <c r="F50" s="23"/>
      <c r="G50" s="23"/>
      <c r="H50" s="23"/>
      <c r="I50" s="23"/>
      <c r="J50" s="23"/>
      <c r="K50" s="23"/>
      <c r="R50" s="1"/>
      <c r="AB50" s="25"/>
    </row>
    <row r="51" spans="1:28" ht="24.95" customHeight="1" x14ac:dyDescent="0.15">
      <c r="A51" s="8"/>
      <c r="AB51" s="7"/>
    </row>
    <row r="52" spans="1:28" ht="24.95" customHeight="1" x14ac:dyDescent="0.15">
      <c r="A52" s="8"/>
      <c r="C52" s="1" t="s">
        <v>62</v>
      </c>
      <c r="AB52" s="7"/>
    </row>
    <row r="53" spans="1:28" ht="24.95" customHeight="1" x14ac:dyDescent="0.15">
      <c r="A53" s="8"/>
      <c r="C53" s="12" t="s">
        <v>2</v>
      </c>
      <c r="D53" s="12" t="s">
        <v>3</v>
      </c>
      <c r="E53" s="13"/>
      <c r="F53" s="13"/>
      <c r="G53" s="13"/>
      <c r="H53" s="13"/>
      <c r="I53" s="13"/>
      <c r="J53" s="13"/>
      <c r="K53" s="13"/>
      <c r="AB53" s="7"/>
    </row>
    <row r="54" spans="1:28" ht="24.95" customHeight="1" x14ac:dyDescent="0.15">
      <c r="A54" s="8"/>
      <c r="C54" s="16" t="s">
        <v>63</v>
      </c>
      <c r="D54" s="32">
        <f>S45</f>
        <v>289992986</v>
      </c>
      <c r="AB54" s="7"/>
    </row>
    <row r="55" spans="1:28" ht="24.95" customHeight="1" x14ac:dyDescent="0.15">
      <c r="A55" s="8"/>
      <c r="C55" s="16" t="s">
        <v>64</v>
      </c>
      <c r="D55" s="32">
        <f>AA45</f>
        <v>68457122</v>
      </c>
      <c r="G55" s="147"/>
      <c r="AB55" s="7"/>
    </row>
    <row r="56" spans="1:28" ht="24.95" customHeight="1" x14ac:dyDescent="0.15">
      <c r="A56" s="8"/>
      <c r="C56" s="16" t="s">
        <v>65</v>
      </c>
      <c r="D56" s="32">
        <f>D50</f>
        <v>137319843</v>
      </c>
      <c r="G56" s="147"/>
      <c r="AB56" s="7"/>
    </row>
    <row r="57" spans="1:28" ht="24.95" customHeight="1" x14ac:dyDescent="0.15">
      <c r="A57" s="8"/>
      <c r="C57" s="12" t="s">
        <v>59</v>
      </c>
      <c r="D57" s="22">
        <f>SUM(D54:D56)</f>
        <v>495769951</v>
      </c>
      <c r="E57" s="23"/>
      <c r="F57" s="23"/>
      <c r="G57" s="159"/>
      <c r="H57" s="23"/>
      <c r="I57" s="23"/>
      <c r="J57" s="23"/>
      <c r="K57" s="23"/>
      <c r="AB57" s="7"/>
    </row>
    <row r="58" spans="1:28" ht="24.95" customHeight="1" x14ac:dyDescent="0.15">
      <c r="A58" s="8"/>
      <c r="AB58" s="7"/>
    </row>
    <row r="59" spans="1:28" s="6" customFormat="1" ht="24.95" customHeight="1" x14ac:dyDescent="0.15">
      <c r="A59" s="8"/>
      <c r="B59" s="9" t="s">
        <v>66</v>
      </c>
      <c r="C59" s="10"/>
      <c r="D59" s="55"/>
      <c r="E59" s="10"/>
      <c r="F59" s="10"/>
      <c r="G59" s="10"/>
      <c r="AB59" s="11"/>
    </row>
    <row r="60" spans="1:28" ht="24.95" customHeight="1" x14ac:dyDescent="0.15">
      <c r="A60" s="8"/>
      <c r="AB60" s="7"/>
    </row>
    <row r="61" spans="1:28" ht="24.95" customHeight="1" x14ac:dyDescent="0.15">
      <c r="A61" s="8"/>
      <c r="C61" s="12" t="s">
        <v>2</v>
      </c>
      <c r="D61" s="12" t="s">
        <v>3</v>
      </c>
      <c r="E61" s="56"/>
      <c r="F61" s="12" t="s">
        <v>67</v>
      </c>
      <c r="G61" s="12" t="s">
        <v>38</v>
      </c>
      <c r="AB61" s="7"/>
    </row>
    <row r="62" spans="1:28" ht="24.95" customHeight="1" x14ac:dyDescent="0.15">
      <c r="A62" s="8"/>
      <c r="C62" s="16" t="s">
        <v>68</v>
      </c>
      <c r="D62" s="17">
        <v>547995061</v>
      </c>
      <c r="E62" s="57">
        <v>12</v>
      </c>
      <c r="F62" s="57">
        <v>3</v>
      </c>
      <c r="G62" s="58">
        <f>IFERROR(ROUNDDOWN(D62/E62*F62,0), "-")</f>
        <v>136998765</v>
      </c>
      <c r="AB62" s="7"/>
    </row>
    <row r="63" spans="1:28" ht="24.95" customHeight="1" x14ac:dyDescent="0.15">
      <c r="A63" s="8"/>
      <c r="AB63" s="7"/>
    </row>
    <row r="64" spans="1:28" ht="24.95" customHeight="1" x14ac:dyDescent="0.15">
      <c r="A64" s="8"/>
      <c r="B64" s="9" t="s">
        <v>69</v>
      </c>
      <c r="C64" s="27"/>
      <c r="D64" s="55"/>
      <c r="E64" s="27"/>
      <c r="F64" s="27"/>
      <c r="G64" s="27"/>
      <c r="AB64" s="7"/>
    </row>
    <row r="65" spans="1:28" ht="24.95" customHeight="1" x14ac:dyDescent="0.15">
      <c r="A65" s="8"/>
      <c r="D65" s="18"/>
      <c r="AB65" s="7"/>
    </row>
    <row r="66" spans="1:28" ht="24.95" customHeight="1" x14ac:dyDescent="0.15">
      <c r="A66" s="8"/>
      <c r="C66" s="12" t="s">
        <v>2</v>
      </c>
      <c r="D66" s="12" t="s">
        <v>3</v>
      </c>
      <c r="E66" s="56"/>
      <c r="F66" s="12" t="s">
        <v>67</v>
      </c>
      <c r="G66" s="12" t="s">
        <v>38</v>
      </c>
      <c r="AB66" s="7"/>
    </row>
    <row r="67" spans="1:28" ht="24.95" customHeight="1" x14ac:dyDescent="0.15">
      <c r="A67" s="8"/>
      <c r="C67" s="16" t="s">
        <v>68</v>
      </c>
      <c r="D67" s="32" t="str">
        <f>IF(D62="","-", IF((D57 + G62) &gt; D62, "-", D62))</f>
        <v>-</v>
      </c>
      <c r="E67" s="59">
        <v>12</v>
      </c>
      <c r="F67" s="59">
        <v>12</v>
      </c>
      <c r="G67" s="58" t="str">
        <f>IF(D67&lt;&gt;"-", D67/E67*F67, "-")</f>
        <v>-</v>
      </c>
      <c r="AB67" s="7"/>
    </row>
    <row r="68" spans="1:28" ht="24.95" customHeight="1" x14ac:dyDescent="0.15">
      <c r="A68" s="8"/>
      <c r="AB68" s="7"/>
    </row>
    <row r="69" spans="1:28" s="6" customFormat="1" ht="24.95" customHeight="1" x14ac:dyDescent="0.15">
      <c r="A69" s="8"/>
      <c r="B69" s="9" t="s">
        <v>70</v>
      </c>
      <c r="C69" s="10"/>
      <c r="D69" s="10"/>
      <c r="E69" s="10"/>
      <c r="F69" s="10"/>
      <c r="AB69" s="11"/>
    </row>
    <row r="70" spans="1:28" ht="24.95" customHeight="1" x14ac:dyDescent="0.15">
      <c r="A70" s="8"/>
      <c r="AB70" s="7"/>
    </row>
    <row r="71" spans="1:28" ht="24.95" customHeight="1" x14ac:dyDescent="0.15">
      <c r="A71" s="8"/>
      <c r="C71" s="12" t="s">
        <v>2</v>
      </c>
      <c r="D71" s="12" t="s">
        <v>3</v>
      </c>
      <c r="E71" s="161" t="s">
        <v>71</v>
      </c>
      <c r="F71" s="163" t="s">
        <v>72</v>
      </c>
      <c r="G71" s="23"/>
      <c r="AB71" s="7"/>
    </row>
    <row r="72" spans="1:28" ht="24.95" customHeight="1" x14ac:dyDescent="0.15">
      <c r="A72" s="8"/>
      <c r="C72" s="16" t="s">
        <v>73</v>
      </c>
      <c r="D72" s="32">
        <f>D11</f>
        <v>960035758</v>
      </c>
      <c r="E72" s="162"/>
      <c r="F72" s="164"/>
      <c r="G72" s="23"/>
      <c r="AB72" s="7"/>
    </row>
    <row r="73" spans="1:28" ht="24.95" customHeight="1" x14ac:dyDescent="0.15">
      <c r="A73" s="8"/>
      <c r="C73" s="60" t="s">
        <v>74</v>
      </c>
      <c r="D73" s="32">
        <f>D32</f>
        <v>275013287</v>
      </c>
      <c r="E73" s="166">
        <f>IF(OR(D67="-", F77="適用しない"), D73 + IF(D74="", 0, D74) + IF(D75="", 0, D75), D32 + G67)</f>
        <v>907782003</v>
      </c>
      <c r="F73" s="164"/>
      <c r="AB73" s="7"/>
    </row>
    <row r="74" spans="1:28" ht="24.95" customHeight="1" x14ac:dyDescent="0.15">
      <c r="A74" s="8"/>
      <c r="C74" s="16" t="s">
        <v>75</v>
      </c>
      <c r="D74" s="146">
        <f>IF(OR(D67="-", F77="適用しない"), D57, 0)</f>
        <v>495769951</v>
      </c>
      <c r="E74" s="167"/>
      <c r="F74" s="164"/>
      <c r="AB74" s="7"/>
    </row>
    <row r="75" spans="1:28" ht="24.95" customHeight="1" x14ac:dyDescent="0.15">
      <c r="A75" s="8"/>
      <c r="C75" s="16" t="s">
        <v>76</v>
      </c>
      <c r="D75" s="146">
        <f>IF(OR(D67="-", F77="適用しない"), G62, 0)</f>
        <v>136998765</v>
      </c>
      <c r="E75" s="167"/>
      <c r="F75" s="164"/>
      <c r="AB75" s="7"/>
    </row>
    <row r="76" spans="1:28" ht="24.95" customHeight="1" x14ac:dyDescent="0.15">
      <c r="A76" s="8"/>
      <c r="C76" s="16" t="s">
        <v>77</v>
      </c>
      <c r="D76" s="32" t="str">
        <f>IF(OR(D67="-", F77="適用しない"),"",G67)</f>
        <v/>
      </c>
      <c r="E76" s="168"/>
      <c r="F76" s="165"/>
      <c r="AB76" s="7"/>
    </row>
    <row r="77" spans="1:28" ht="24.95" customHeight="1" x14ac:dyDescent="0.15">
      <c r="A77" s="8"/>
      <c r="C77" s="12" t="s">
        <v>59</v>
      </c>
      <c r="D77" s="22">
        <f>ROUNDDOWN(D72 - E73, -4)</f>
        <v>52250000</v>
      </c>
      <c r="E77" s="61"/>
      <c r="F77" s="62" t="s">
        <v>183</v>
      </c>
      <c r="AB77" s="7"/>
    </row>
    <row r="78" spans="1:28" ht="24.95" customHeight="1" x14ac:dyDescent="0.15">
      <c r="A78" s="8"/>
      <c r="C78" s="13"/>
      <c r="D78" s="63"/>
      <c r="AB78" s="7"/>
    </row>
    <row r="79" spans="1:28" ht="24.95" customHeight="1" x14ac:dyDescent="0.15">
      <c r="A79" s="8"/>
      <c r="B79" s="9" t="s">
        <v>78</v>
      </c>
      <c r="C79" s="64"/>
      <c r="D79" s="65"/>
      <c r="AB79" s="7"/>
    </row>
    <row r="80" spans="1:28" ht="24.95" customHeight="1" x14ac:dyDescent="0.15">
      <c r="A80" s="8"/>
      <c r="C80" s="13"/>
      <c r="D80" s="63"/>
      <c r="AB80" s="7"/>
    </row>
    <row r="81" spans="1:28" ht="24.95" customHeight="1" x14ac:dyDescent="0.15">
      <c r="A81" s="8"/>
      <c r="C81" s="12" t="s">
        <v>79</v>
      </c>
      <c r="D81" s="66" t="s">
        <v>80</v>
      </c>
      <c r="AB81" s="7"/>
    </row>
    <row r="82" spans="1:28" ht="24.95" customHeight="1" x14ac:dyDescent="0.15">
      <c r="A82" s="8"/>
      <c r="C82" s="67" t="s">
        <v>81</v>
      </c>
      <c r="D82" s="32">
        <f>D77</f>
        <v>52250000</v>
      </c>
      <c r="AB82" s="7"/>
    </row>
    <row r="83" spans="1:28" ht="24.95" customHeight="1" x14ac:dyDescent="0.15">
      <c r="A83" s="8"/>
      <c r="C83" s="67" t="s">
        <v>82</v>
      </c>
      <c r="D83" s="17"/>
      <c r="AB83" s="7"/>
    </row>
    <row r="84" spans="1:28" ht="24.95" customHeight="1" x14ac:dyDescent="0.15">
      <c r="A84" s="8"/>
      <c r="C84" s="12" t="s">
        <v>83</v>
      </c>
      <c r="D84" s="22">
        <f>ROUNDDOWN(D82-D83,-4)</f>
        <v>52250000</v>
      </c>
      <c r="AB84" s="7"/>
    </row>
    <row r="85" spans="1:28" ht="24.95" customHeight="1" thickBot="1" x14ac:dyDescent="0.2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70"/>
    </row>
  </sheetData>
  <mergeCells count="27">
    <mergeCell ref="E71:E72"/>
    <mergeCell ref="F71:F76"/>
    <mergeCell ref="E73:E76"/>
    <mergeCell ref="I38:I39"/>
    <mergeCell ref="J38:M38"/>
    <mergeCell ref="Z38:Z39"/>
    <mergeCell ref="N38:N39"/>
    <mergeCell ref="O38:O39"/>
    <mergeCell ref="P38:Q38"/>
    <mergeCell ref="R38:R39"/>
    <mergeCell ref="U37:U39"/>
    <mergeCell ref="B2:AA2"/>
    <mergeCell ref="C37:C39"/>
    <mergeCell ref="D37:D39"/>
    <mergeCell ref="E37:E39"/>
    <mergeCell ref="F37:F39"/>
    <mergeCell ref="G37:G39"/>
    <mergeCell ref="H37:H39"/>
    <mergeCell ref="I37:N37"/>
    <mergeCell ref="O37:R37"/>
    <mergeCell ref="S37:S39"/>
    <mergeCell ref="V37:V39"/>
    <mergeCell ref="W37:W39"/>
    <mergeCell ref="X37:X39"/>
    <mergeCell ref="Y37:Z37"/>
    <mergeCell ref="AA37:AA39"/>
    <mergeCell ref="Y38:Y39"/>
  </mergeCells>
  <phoneticPr fontId="5"/>
  <conditionalFormatting sqref="C74:D75">
    <cfRule type="expression" priority="2" stopIfTrue="1">
      <formula>$F$77="適用しない"</formula>
    </cfRule>
    <cfRule type="expression" dxfId="4" priority="4">
      <formula>$G$67&lt;&gt;"-"</formula>
    </cfRule>
  </conditionalFormatting>
  <conditionalFormatting sqref="C76:D76">
    <cfRule type="expression" dxfId="3" priority="1">
      <formula>$F$77="適用しない"</formula>
    </cfRule>
    <cfRule type="expression" dxfId="2" priority="5">
      <formula>$D$67="-"</formula>
    </cfRule>
  </conditionalFormatting>
  <conditionalFormatting sqref="F77">
    <cfRule type="expression" dxfId="1" priority="3">
      <formula>OR((D57 + G62) &gt; G67, G67 = "-")</formula>
    </cfRule>
  </conditionalFormatting>
  <conditionalFormatting sqref="Y40:Y1048576">
    <cfRule type="expression" dxfId="0" priority="9">
      <formula>$Y40="-"</formula>
    </cfRule>
  </conditionalFormatting>
  <dataValidations count="2">
    <dataValidation type="list" allowBlank="1" showInputMessage="1" showErrorMessage="1" error="適用する、適用しないのいずれかを選択してください。" sqref="F77" xr:uid="{00000000-0002-0000-0000-000000000000}">
      <formula1>"適用する,適用しない"</formula1>
    </dataValidation>
    <dataValidation allowBlank="1" showInputMessage="1" showErrorMessage="1" sqref="Y40:Y44" xr:uid="{00000000-0002-0000-0000-000001000000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tJK1Template">
    <pageSetUpPr fitToPage="1"/>
  </sheetPr>
  <dimension ref="A1:N107"/>
  <sheetViews>
    <sheetView showGridLines="0" topLeftCell="A73" zoomScale="80" zoomScaleNormal="80" workbookViewId="0">
      <selection activeCell="J105" sqref="J105"/>
    </sheetView>
  </sheetViews>
  <sheetFormatPr defaultColWidth="9.140625" defaultRowHeight="14.1" customHeight="1" x14ac:dyDescent="0.15"/>
  <cols>
    <col min="1" max="1" width="1.28515625" style="73" customWidth="1"/>
    <col min="2" max="2" width="4.140625" style="73" customWidth="1"/>
    <col min="3" max="3" width="3.140625" style="73" customWidth="1"/>
    <col min="4" max="4" width="37.28515625" style="73" customWidth="1"/>
    <col min="5" max="5" width="34.7109375" style="73" bestFit="1" customWidth="1"/>
    <col min="6" max="6" width="13.7109375" style="73" bestFit="1" customWidth="1"/>
    <col min="7" max="7" width="40.7109375" style="73" customWidth="1"/>
    <col min="8" max="10" width="17.140625" style="73" customWidth="1"/>
    <col min="11" max="11" width="5.5703125" style="73" customWidth="1"/>
    <col min="12" max="12" width="11.5703125" style="73" bestFit="1" customWidth="1"/>
    <col min="13" max="14" width="17.140625" style="73" customWidth="1"/>
    <col min="15" max="15" width="1.85546875" style="73" customWidth="1"/>
    <col min="16" max="16384" width="9.140625" style="73"/>
  </cols>
  <sheetData>
    <row r="1" spans="1:14" ht="18" customHeight="1" x14ac:dyDescent="0.1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N1" s="72" t="s">
        <v>84</v>
      </c>
    </row>
    <row r="2" spans="1:14" s="74" customFormat="1" ht="18" customHeight="1" x14ac:dyDescent="0.15">
      <c r="A2" s="198" t="s">
        <v>85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s="74" customFormat="1" ht="6.75" customHeight="1" x14ac:dyDescent="0.15">
      <c r="A3" s="75"/>
      <c r="F3" s="75"/>
      <c r="G3" s="75"/>
      <c r="H3" s="75"/>
      <c r="I3" s="75"/>
      <c r="J3" s="75"/>
      <c r="L3" s="76"/>
      <c r="M3" s="76"/>
    </row>
    <row r="4" spans="1:14" s="74" customFormat="1" ht="18.75" customHeight="1" x14ac:dyDescent="0.15">
      <c r="A4" s="75"/>
      <c r="B4" s="199" t="s">
        <v>197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4" s="74" customFormat="1" ht="15.75" x14ac:dyDescent="0.15">
      <c r="A5" s="75"/>
      <c r="B5" s="77"/>
      <c r="C5" s="77"/>
      <c r="D5" s="78"/>
      <c r="E5" s="77"/>
      <c r="F5" s="77"/>
      <c r="G5" s="75"/>
      <c r="H5" s="75"/>
      <c r="I5" s="75"/>
      <c r="J5" s="79" t="s">
        <v>86</v>
      </c>
      <c r="K5" s="80"/>
      <c r="L5" s="200" t="s">
        <v>87</v>
      </c>
      <c r="M5" s="200"/>
      <c r="N5" s="200"/>
    </row>
    <row r="6" spans="1:14" s="74" customFormat="1" ht="31.5" x14ac:dyDescent="0.15">
      <c r="A6" s="81"/>
      <c r="B6" s="201" t="s">
        <v>88</v>
      </c>
      <c r="C6" s="202"/>
      <c r="D6" s="203"/>
      <c r="E6" s="117" t="s">
        <v>89</v>
      </c>
      <c r="F6" s="117" t="s">
        <v>90</v>
      </c>
      <c r="G6" s="117" t="s">
        <v>91</v>
      </c>
      <c r="H6" s="117" t="s">
        <v>92</v>
      </c>
      <c r="I6" s="117" t="s">
        <v>93</v>
      </c>
      <c r="J6" s="118" t="s">
        <v>94</v>
      </c>
      <c r="K6" s="83"/>
      <c r="L6" s="118" t="s">
        <v>95</v>
      </c>
      <c r="M6" s="141" t="s">
        <v>182</v>
      </c>
      <c r="N6" s="141" t="s">
        <v>177</v>
      </c>
    </row>
    <row r="7" spans="1:14" s="74" customFormat="1" ht="15.75" x14ac:dyDescent="0.15">
      <c r="A7" s="81"/>
      <c r="B7" s="204" t="s">
        <v>96</v>
      </c>
      <c r="C7" s="205"/>
      <c r="D7" s="205"/>
      <c r="E7" s="205"/>
      <c r="F7" s="205"/>
      <c r="G7" s="205"/>
      <c r="H7" s="84"/>
      <c r="I7" s="84"/>
      <c r="J7" s="85"/>
      <c r="K7" s="86"/>
      <c r="L7" s="80"/>
      <c r="M7" s="80"/>
    </row>
    <row r="8" spans="1:14" s="74" customFormat="1" ht="16.5" thickBot="1" x14ac:dyDescent="0.2">
      <c r="A8" s="81"/>
      <c r="B8" s="204" t="s">
        <v>97</v>
      </c>
      <c r="C8" s="205"/>
      <c r="D8" s="205"/>
      <c r="E8" s="205"/>
      <c r="F8" s="205"/>
      <c r="G8" s="205"/>
      <c r="H8" s="84"/>
      <c r="I8" s="84"/>
      <c r="J8" s="85"/>
      <c r="K8" s="80"/>
      <c r="L8" s="80"/>
      <c r="M8" s="80"/>
    </row>
    <row r="9" spans="1:14" s="74" customFormat="1" ht="16.5" thickTop="1" x14ac:dyDescent="0.15">
      <c r="A9" s="81"/>
      <c r="B9" s="87"/>
      <c r="C9" s="88" t="s">
        <v>98</v>
      </c>
      <c r="D9" s="89"/>
      <c r="E9" s="90"/>
      <c r="F9" s="107"/>
      <c r="G9" s="91"/>
      <c r="H9" s="119"/>
      <c r="I9" s="119"/>
      <c r="J9" s="154">
        <v>332338424</v>
      </c>
      <c r="K9" s="80"/>
      <c r="L9" s="120" t="s">
        <v>192</v>
      </c>
      <c r="M9" s="143" t="str">
        <f>IF(L9="○",J9,"")</f>
        <v/>
      </c>
      <c r="N9" s="121" t="str">
        <f>IF(L9="△",J9,"")</f>
        <v/>
      </c>
    </row>
    <row r="10" spans="1:14" s="74" customFormat="1" ht="15.75" x14ac:dyDescent="0.15">
      <c r="A10" s="81"/>
      <c r="B10" s="86"/>
      <c r="C10" s="92" t="s">
        <v>99</v>
      </c>
      <c r="D10" s="93"/>
      <c r="E10" s="94"/>
      <c r="F10" s="107"/>
      <c r="G10" s="94"/>
      <c r="H10" s="125"/>
      <c r="I10" s="125"/>
      <c r="J10" s="155">
        <v>0</v>
      </c>
      <c r="K10" s="80"/>
      <c r="L10" s="131"/>
      <c r="M10" s="144" t="str">
        <f t="shared" ref="M10:M30" si="0">IF(L10="○",J10,"")</f>
        <v/>
      </c>
      <c r="N10" s="132" t="str">
        <f>IF(L10="△",J10,"")</f>
        <v/>
      </c>
    </row>
    <row r="11" spans="1:14" s="74" customFormat="1" ht="15.75" x14ac:dyDescent="0.15">
      <c r="A11" s="81"/>
      <c r="B11" s="86"/>
      <c r="C11" s="92" t="s">
        <v>100</v>
      </c>
      <c r="D11" s="93"/>
      <c r="E11" s="94"/>
      <c r="F11" s="107"/>
      <c r="G11" s="94"/>
      <c r="H11" s="125"/>
      <c r="I11" s="125"/>
      <c r="J11" s="155">
        <v>88355874</v>
      </c>
      <c r="K11" s="80"/>
      <c r="L11" s="131" t="s">
        <v>192</v>
      </c>
      <c r="M11" s="144" t="str">
        <f t="shared" si="0"/>
        <v/>
      </c>
      <c r="N11" s="132" t="str">
        <f t="shared" ref="N11:N30" si="1">IF(L11="△",J11,"")</f>
        <v/>
      </c>
    </row>
    <row r="12" spans="1:14" s="74" customFormat="1" ht="15.75" x14ac:dyDescent="0.15">
      <c r="A12" s="81"/>
      <c r="B12" s="86"/>
      <c r="C12" s="92" t="s">
        <v>101</v>
      </c>
      <c r="D12" s="93"/>
      <c r="E12" s="94"/>
      <c r="F12" s="107"/>
      <c r="G12" s="94"/>
      <c r="H12" s="125"/>
      <c r="I12" s="125"/>
      <c r="J12" s="155">
        <v>2404700</v>
      </c>
      <c r="K12" s="80"/>
      <c r="L12" s="131" t="s">
        <v>193</v>
      </c>
      <c r="M12" s="144">
        <f t="shared" si="0"/>
        <v>2404700</v>
      </c>
      <c r="N12" s="132" t="str">
        <f t="shared" si="1"/>
        <v/>
      </c>
    </row>
    <row r="13" spans="1:14" s="74" customFormat="1" ht="15.75" x14ac:dyDescent="0.15">
      <c r="A13" s="81"/>
      <c r="B13" s="86"/>
      <c r="C13" s="92" t="s">
        <v>102</v>
      </c>
      <c r="D13" s="93"/>
      <c r="E13" s="94"/>
      <c r="F13" s="107"/>
      <c r="G13" s="94"/>
      <c r="H13" s="125"/>
      <c r="I13" s="125"/>
      <c r="J13" s="155"/>
      <c r="K13" s="80"/>
      <c r="L13" s="131"/>
      <c r="M13" s="144" t="str">
        <f t="shared" si="0"/>
        <v/>
      </c>
      <c r="N13" s="132" t="str">
        <f>IF(L13="△",J13,"")</f>
        <v/>
      </c>
    </row>
    <row r="14" spans="1:14" s="74" customFormat="1" ht="15.75" x14ac:dyDescent="0.15">
      <c r="A14" s="81"/>
      <c r="B14" s="86"/>
      <c r="C14" s="92" t="s">
        <v>103</v>
      </c>
      <c r="D14" s="93"/>
      <c r="E14" s="94"/>
      <c r="F14" s="107"/>
      <c r="G14" s="94"/>
      <c r="H14" s="125"/>
      <c r="I14" s="125"/>
      <c r="J14" s="155"/>
      <c r="K14" s="80"/>
      <c r="L14" s="131"/>
      <c r="M14" s="144" t="str">
        <f t="shared" si="0"/>
        <v/>
      </c>
      <c r="N14" s="132" t="str">
        <f t="shared" si="1"/>
        <v/>
      </c>
    </row>
    <row r="15" spans="1:14" s="74" customFormat="1" ht="15.75" x14ac:dyDescent="0.15">
      <c r="A15" s="81"/>
      <c r="B15" s="86"/>
      <c r="C15" s="92" t="s">
        <v>104</v>
      </c>
      <c r="D15" s="93"/>
      <c r="E15" s="94"/>
      <c r="F15" s="107"/>
      <c r="G15" s="94"/>
      <c r="H15" s="125"/>
      <c r="I15" s="125"/>
      <c r="J15" s="155">
        <v>0</v>
      </c>
      <c r="K15" s="80"/>
      <c r="L15" s="131"/>
      <c r="M15" s="144" t="str">
        <f t="shared" si="0"/>
        <v/>
      </c>
      <c r="N15" s="132" t="str">
        <f t="shared" si="1"/>
        <v/>
      </c>
    </row>
    <row r="16" spans="1:14" s="74" customFormat="1" ht="15.75" x14ac:dyDescent="0.15">
      <c r="A16" s="81"/>
      <c r="B16" s="86"/>
      <c r="C16" s="92" t="s">
        <v>105</v>
      </c>
      <c r="D16" s="93"/>
      <c r="E16" s="94"/>
      <c r="F16" s="107"/>
      <c r="G16" s="94"/>
      <c r="H16" s="125"/>
      <c r="I16" s="125"/>
      <c r="J16" s="155">
        <v>477827</v>
      </c>
      <c r="K16" s="80"/>
      <c r="L16" s="131" t="s">
        <v>193</v>
      </c>
      <c r="M16" s="144">
        <f t="shared" si="0"/>
        <v>477827</v>
      </c>
      <c r="N16" s="132" t="str">
        <f t="shared" si="1"/>
        <v/>
      </c>
    </row>
    <row r="17" spans="1:14" s="74" customFormat="1" ht="15.75" x14ac:dyDescent="0.15">
      <c r="A17" s="81"/>
      <c r="B17" s="86"/>
      <c r="C17" s="92" t="s">
        <v>106</v>
      </c>
      <c r="D17" s="93"/>
      <c r="E17" s="94"/>
      <c r="F17" s="107"/>
      <c r="G17" s="94"/>
      <c r="H17" s="125"/>
      <c r="I17" s="125"/>
      <c r="J17" s="155"/>
      <c r="K17" s="80"/>
      <c r="L17" s="131"/>
      <c r="M17" s="144" t="str">
        <f t="shared" si="0"/>
        <v/>
      </c>
      <c r="N17" s="132" t="str">
        <f t="shared" si="1"/>
        <v/>
      </c>
    </row>
    <row r="18" spans="1:14" s="74" customFormat="1" ht="15.75" x14ac:dyDescent="0.15">
      <c r="A18" s="81"/>
      <c r="B18" s="86"/>
      <c r="C18" s="92" t="s">
        <v>107</v>
      </c>
      <c r="D18" s="93"/>
      <c r="E18" s="94"/>
      <c r="F18" s="107"/>
      <c r="G18" s="94"/>
      <c r="H18" s="125"/>
      <c r="I18" s="125"/>
      <c r="J18" s="155"/>
      <c r="K18" s="80"/>
      <c r="L18" s="131"/>
      <c r="M18" s="144" t="str">
        <f t="shared" si="0"/>
        <v/>
      </c>
      <c r="N18" s="132" t="str">
        <f t="shared" si="1"/>
        <v/>
      </c>
    </row>
    <row r="19" spans="1:14" s="74" customFormat="1" ht="15.75" x14ac:dyDescent="0.15">
      <c r="A19" s="81"/>
      <c r="B19" s="86"/>
      <c r="C19" s="92" t="s">
        <v>108</v>
      </c>
      <c r="D19" s="93"/>
      <c r="E19" s="94"/>
      <c r="F19" s="107"/>
      <c r="G19" s="94"/>
      <c r="H19" s="125"/>
      <c r="I19" s="125"/>
      <c r="J19" s="155"/>
      <c r="K19" s="80"/>
      <c r="L19" s="131"/>
      <c r="M19" s="144" t="str">
        <f t="shared" si="0"/>
        <v/>
      </c>
      <c r="N19" s="132" t="str">
        <f t="shared" si="1"/>
        <v/>
      </c>
    </row>
    <row r="20" spans="1:14" s="74" customFormat="1" ht="15.75" x14ac:dyDescent="0.15">
      <c r="A20" s="81"/>
      <c r="B20" s="86"/>
      <c r="C20" s="92" t="s">
        <v>109</v>
      </c>
      <c r="D20" s="93"/>
      <c r="E20" s="94"/>
      <c r="F20" s="107"/>
      <c r="G20" s="94"/>
      <c r="H20" s="125"/>
      <c r="I20" s="125"/>
      <c r="J20" s="155"/>
      <c r="K20" s="80"/>
      <c r="L20" s="131"/>
      <c r="M20" s="144" t="str">
        <f t="shared" si="0"/>
        <v/>
      </c>
      <c r="N20" s="132" t="str">
        <f t="shared" si="1"/>
        <v/>
      </c>
    </row>
    <row r="21" spans="1:14" s="74" customFormat="1" ht="15.75" x14ac:dyDescent="0.15">
      <c r="A21" s="81"/>
      <c r="B21" s="86"/>
      <c r="C21" s="92" t="s">
        <v>110</v>
      </c>
      <c r="D21" s="93"/>
      <c r="E21" s="94"/>
      <c r="F21" s="107"/>
      <c r="G21" s="94"/>
      <c r="H21" s="125"/>
      <c r="I21" s="125"/>
      <c r="J21" s="155"/>
      <c r="K21" s="80"/>
      <c r="L21" s="131"/>
      <c r="M21" s="144" t="str">
        <f t="shared" si="0"/>
        <v/>
      </c>
      <c r="N21" s="132" t="str">
        <f t="shared" si="1"/>
        <v/>
      </c>
    </row>
    <row r="22" spans="1:14" s="74" customFormat="1" ht="15.75" x14ac:dyDescent="0.15">
      <c r="A22" s="81"/>
      <c r="B22" s="86"/>
      <c r="C22" s="92" t="s">
        <v>111</v>
      </c>
      <c r="D22" s="93"/>
      <c r="E22" s="94"/>
      <c r="F22" s="107"/>
      <c r="G22" s="94"/>
      <c r="H22" s="125"/>
      <c r="I22" s="125"/>
      <c r="J22" s="155"/>
      <c r="K22" s="80"/>
      <c r="L22" s="131"/>
      <c r="M22" s="144" t="str">
        <f t="shared" si="0"/>
        <v/>
      </c>
      <c r="N22" s="132" t="str">
        <f t="shared" si="1"/>
        <v/>
      </c>
    </row>
    <row r="23" spans="1:14" s="74" customFormat="1" ht="15.75" x14ac:dyDescent="0.15">
      <c r="A23" s="81"/>
      <c r="B23" s="86"/>
      <c r="C23" s="92" t="s">
        <v>112</v>
      </c>
      <c r="D23" s="93"/>
      <c r="E23" s="94"/>
      <c r="F23" s="107"/>
      <c r="G23" s="94"/>
      <c r="H23" s="125"/>
      <c r="I23" s="125"/>
      <c r="J23" s="155">
        <v>656070</v>
      </c>
      <c r="K23" s="80"/>
      <c r="L23" s="131" t="s">
        <v>192</v>
      </c>
      <c r="M23" s="144" t="str">
        <f t="shared" si="0"/>
        <v/>
      </c>
      <c r="N23" s="132" t="str">
        <f t="shared" si="1"/>
        <v/>
      </c>
    </row>
    <row r="24" spans="1:14" s="74" customFormat="1" ht="15.75" x14ac:dyDescent="0.15">
      <c r="A24" s="81"/>
      <c r="B24" s="86"/>
      <c r="C24" s="92" t="s">
        <v>113</v>
      </c>
      <c r="D24" s="93"/>
      <c r="E24" s="94"/>
      <c r="F24" s="107"/>
      <c r="G24" s="94"/>
      <c r="H24" s="125"/>
      <c r="I24" s="125"/>
      <c r="J24" s="155"/>
      <c r="K24" s="80"/>
      <c r="L24" s="131"/>
      <c r="M24" s="144" t="str">
        <f t="shared" si="0"/>
        <v/>
      </c>
      <c r="N24" s="132" t="str">
        <f t="shared" si="1"/>
        <v/>
      </c>
    </row>
    <row r="25" spans="1:14" s="74" customFormat="1" ht="15.75" x14ac:dyDescent="0.15">
      <c r="A25" s="81"/>
      <c r="B25" s="86"/>
      <c r="C25" s="92" t="s">
        <v>114</v>
      </c>
      <c r="D25" s="93"/>
      <c r="E25" s="94"/>
      <c r="F25" s="107"/>
      <c r="G25" s="94"/>
      <c r="H25" s="125"/>
      <c r="I25" s="125"/>
      <c r="J25" s="155">
        <v>1951217</v>
      </c>
      <c r="K25" s="80"/>
      <c r="L25" s="131" t="s">
        <v>193</v>
      </c>
      <c r="M25" s="144">
        <f t="shared" si="0"/>
        <v>1951217</v>
      </c>
      <c r="N25" s="132" t="str">
        <f t="shared" si="1"/>
        <v/>
      </c>
    </row>
    <row r="26" spans="1:14" s="74" customFormat="1" ht="15.75" x14ac:dyDescent="0.15">
      <c r="A26" s="81"/>
      <c r="B26" s="86"/>
      <c r="C26" s="92" t="s">
        <v>115</v>
      </c>
      <c r="D26" s="93"/>
      <c r="E26" s="94"/>
      <c r="F26" s="107"/>
      <c r="G26" s="94"/>
      <c r="H26" s="125"/>
      <c r="I26" s="125"/>
      <c r="J26" s="155"/>
      <c r="K26" s="80"/>
      <c r="L26" s="131"/>
      <c r="M26" s="144" t="str">
        <f t="shared" si="0"/>
        <v/>
      </c>
      <c r="N26" s="132" t="str">
        <f t="shared" si="1"/>
        <v/>
      </c>
    </row>
    <row r="27" spans="1:14" s="74" customFormat="1" ht="15.75" x14ac:dyDescent="0.15">
      <c r="A27" s="81"/>
      <c r="B27" s="86"/>
      <c r="C27" s="92" t="s">
        <v>116</v>
      </c>
      <c r="D27" s="93"/>
      <c r="E27" s="94"/>
      <c r="F27" s="107"/>
      <c r="G27" s="94"/>
      <c r="H27" s="125"/>
      <c r="I27" s="125"/>
      <c r="J27" s="155"/>
      <c r="K27" s="80"/>
      <c r="L27" s="131"/>
      <c r="M27" s="144" t="str">
        <f t="shared" si="0"/>
        <v/>
      </c>
      <c r="N27" s="132" t="str">
        <f t="shared" si="1"/>
        <v/>
      </c>
    </row>
    <row r="28" spans="1:14" s="74" customFormat="1" ht="15.75" x14ac:dyDescent="0.15">
      <c r="A28" s="81"/>
      <c r="B28" s="86"/>
      <c r="C28" s="92" t="s">
        <v>117</v>
      </c>
      <c r="D28" s="93"/>
      <c r="E28" s="94"/>
      <c r="F28" s="107"/>
      <c r="G28" s="94"/>
      <c r="H28" s="125"/>
      <c r="I28" s="125"/>
      <c r="J28" s="155">
        <v>37290</v>
      </c>
      <c r="K28" s="80"/>
      <c r="L28" s="131" t="s">
        <v>192</v>
      </c>
      <c r="M28" s="144" t="str">
        <f t="shared" si="0"/>
        <v/>
      </c>
      <c r="N28" s="132" t="str">
        <f t="shared" si="1"/>
        <v/>
      </c>
    </row>
    <row r="29" spans="1:14" s="74" customFormat="1" ht="15.75" x14ac:dyDescent="0.15">
      <c r="A29" s="81"/>
      <c r="B29" s="86"/>
      <c r="C29" s="92" t="s">
        <v>118</v>
      </c>
      <c r="D29" s="93"/>
      <c r="E29" s="94"/>
      <c r="F29" s="107"/>
      <c r="G29" s="94"/>
      <c r="H29" s="125"/>
      <c r="I29" s="125"/>
      <c r="J29" s="155"/>
      <c r="K29" s="80"/>
      <c r="L29" s="131"/>
      <c r="M29" s="144" t="str">
        <f t="shared" si="0"/>
        <v/>
      </c>
      <c r="N29" s="132" t="str">
        <f t="shared" si="1"/>
        <v/>
      </c>
    </row>
    <row r="30" spans="1:14" s="74" customFormat="1" ht="15.75" x14ac:dyDescent="0.15">
      <c r="A30" s="81"/>
      <c r="B30" s="86"/>
      <c r="C30" s="92" t="s">
        <v>119</v>
      </c>
      <c r="D30" s="93"/>
      <c r="E30" s="94"/>
      <c r="F30" s="107"/>
      <c r="G30" s="94"/>
      <c r="H30" s="125"/>
      <c r="I30" s="125"/>
      <c r="J30" s="155">
        <v>-466130</v>
      </c>
      <c r="K30" s="80"/>
      <c r="L30" s="131" t="s">
        <v>192</v>
      </c>
      <c r="M30" s="144" t="str">
        <f t="shared" si="0"/>
        <v/>
      </c>
      <c r="N30" s="132" t="str">
        <f t="shared" si="1"/>
        <v/>
      </c>
    </row>
    <row r="31" spans="1:14" s="100" customFormat="1" ht="16.5" thickBot="1" x14ac:dyDescent="0.2">
      <c r="A31" s="81">
        <v>1</v>
      </c>
      <c r="B31" s="95"/>
      <c r="C31" s="96"/>
      <c r="D31" s="97"/>
      <c r="E31" s="98"/>
      <c r="F31" s="111"/>
      <c r="G31" s="98"/>
      <c r="H31" s="122"/>
      <c r="I31" s="122"/>
      <c r="J31" s="156"/>
      <c r="K31" s="99"/>
      <c r="L31" s="142"/>
      <c r="M31" s="145"/>
      <c r="N31" s="124" t="str">
        <f>IF(L31="△",J31,"")</f>
        <v/>
      </c>
    </row>
    <row r="32" spans="1:14" s="100" customFormat="1" ht="16.5" thickTop="1" x14ac:dyDescent="0.15">
      <c r="A32" s="81"/>
      <c r="B32" s="194" t="s">
        <v>120</v>
      </c>
      <c r="C32" s="195"/>
      <c r="D32" s="195"/>
      <c r="E32" s="195"/>
      <c r="F32" s="195"/>
      <c r="G32" s="195"/>
      <c r="H32" s="101">
        <f>SUM(H9:H31)</f>
        <v>0</v>
      </c>
      <c r="I32" s="101">
        <f>SUM(I9:I31)</f>
        <v>0</v>
      </c>
      <c r="J32" s="102">
        <f>SUM(J9:J31)</f>
        <v>425755272</v>
      </c>
      <c r="K32" s="103"/>
      <c r="L32" s="83"/>
      <c r="M32" s="103"/>
    </row>
    <row r="33" spans="1:14" s="100" customFormat="1" ht="15.75" x14ac:dyDescent="0.15">
      <c r="A33" s="81"/>
      <c r="B33" s="196" t="s">
        <v>121</v>
      </c>
      <c r="C33" s="197"/>
      <c r="D33" s="197"/>
      <c r="E33" s="197"/>
      <c r="F33" s="197"/>
      <c r="G33" s="197"/>
      <c r="H33" s="84"/>
      <c r="I33" s="84"/>
      <c r="J33" s="85"/>
      <c r="K33" s="103"/>
      <c r="L33" s="83"/>
      <c r="M33" s="103"/>
    </row>
    <row r="34" spans="1:14" s="100" customFormat="1" ht="16.5" thickBot="1" x14ac:dyDescent="0.2">
      <c r="A34" s="81"/>
      <c r="B34" s="196" t="s">
        <v>122</v>
      </c>
      <c r="C34" s="197"/>
      <c r="D34" s="197"/>
      <c r="E34" s="197"/>
      <c r="F34" s="197"/>
      <c r="G34" s="197"/>
      <c r="H34" s="84"/>
      <c r="I34" s="84"/>
      <c r="J34" s="85"/>
      <c r="K34" s="103"/>
      <c r="L34" s="83"/>
      <c r="M34" s="103"/>
    </row>
    <row r="35" spans="1:14" s="74" customFormat="1" ht="16.5" thickTop="1" x14ac:dyDescent="0.15">
      <c r="A35" s="81"/>
      <c r="B35" s="104"/>
      <c r="C35" s="105" t="s">
        <v>123</v>
      </c>
      <c r="D35" s="106"/>
      <c r="E35" s="94"/>
      <c r="F35" s="107"/>
      <c r="G35" s="94"/>
      <c r="H35" s="125"/>
      <c r="I35" s="125"/>
      <c r="J35" s="154">
        <v>173030000</v>
      </c>
      <c r="K35" s="99"/>
      <c r="L35" s="108" t="s">
        <v>193</v>
      </c>
      <c r="M35" s="143">
        <f>IF(L35="○",J35,"")</f>
        <v>173030000</v>
      </c>
      <c r="N35" s="121" t="str">
        <f>IF(L35="△",J35,"")</f>
        <v/>
      </c>
    </row>
    <row r="36" spans="1:14" s="74" customFormat="1" ht="15.75" x14ac:dyDescent="0.15">
      <c r="A36" s="81"/>
      <c r="B36" s="104"/>
      <c r="C36" s="105" t="s">
        <v>196</v>
      </c>
      <c r="D36" s="109"/>
      <c r="E36" s="94"/>
      <c r="F36" s="107"/>
      <c r="G36" s="94"/>
      <c r="H36" s="125"/>
      <c r="I36" s="125"/>
      <c r="J36" s="155">
        <v>31161300</v>
      </c>
      <c r="K36" s="99"/>
      <c r="L36" s="110" t="s">
        <v>193</v>
      </c>
      <c r="M36" s="144">
        <f t="shared" ref="M36:M39" si="2">IF(L36="○",J36,"")</f>
        <v>31161300</v>
      </c>
      <c r="N36" s="132"/>
    </row>
    <row r="37" spans="1:14" s="74" customFormat="1" ht="15.75" x14ac:dyDescent="0.15">
      <c r="A37" s="81"/>
      <c r="B37" s="104"/>
      <c r="C37" s="105" t="s">
        <v>124</v>
      </c>
      <c r="D37" s="109"/>
      <c r="E37" s="94"/>
      <c r="F37" s="107"/>
      <c r="G37" s="94"/>
      <c r="H37" s="125">
        <v>1101900000</v>
      </c>
      <c r="I37" s="125">
        <v>689479147</v>
      </c>
      <c r="J37" s="155">
        <v>412420853</v>
      </c>
      <c r="K37" s="99"/>
      <c r="L37" s="110" t="s">
        <v>193</v>
      </c>
      <c r="M37" s="144">
        <f t="shared" si="2"/>
        <v>412420853</v>
      </c>
      <c r="N37" s="132" t="str">
        <f>IF(L37="△",J37,"")</f>
        <v/>
      </c>
    </row>
    <row r="38" spans="1:14" s="74" customFormat="1" ht="15.75" x14ac:dyDescent="0.15">
      <c r="A38" s="81"/>
      <c r="B38" s="104"/>
      <c r="C38" s="105" t="s">
        <v>125</v>
      </c>
      <c r="D38" s="109"/>
      <c r="E38" s="94"/>
      <c r="F38" s="107"/>
      <c r="G38" s="94"/>
      <c r="H38" s="125"/>
      <c r="I38" s="125"/>
      <c r="J38" s="155"/>
      <c r="K38" s="99"/>
      <c r="L38" s="110"/>
      <c r="M38" s="144" t="str">
        <f t="shared" si="2"/>
        <v/>
      </c>
      <c r="N38" s="132" t="str">
        <f t="shared" ref="N38:N39" si="3">IF(L38="△",J38,"")</f>
        <v/>
      </c>
    </row>
    <row r="39" spans="1:14" s="74" customFormat="1" ht="15.75" x14ac:dyDescent="0.15">
      <c r="A39" s="81"/>
      <c r="B39" s="104"/>
      <c r="C39" s="105" t="s">
        <v>126</v>
      </c>
      <c r="D39" s="109"/>
      <c r="E39" s="94"/>
      <c r="F39" s="107"/>
      <c r="G39" s="94"/>
      <c r="H39" s="125"/>
      <c r="I39" s="125"/>
      <c r="J39" s="155"/>
      <c r="K39" s="99"/>
      <c r="L39" s="110"/>
      <c r="M39" s="144" t="str">
        <f t="shared" si="2"/>
        <v/>
      </c>
      <c r="N39" s="132" t="str">
        <f t="shared" si="3"/>
        <v/>
      </c>
    </row>
    <row r="40" spans="1:14" s="74" customFormat="1" ht="15.75" x14ac:dyDescent="0.15">
      <c r="A40" s="81"/>
      <c r="B40" s="104"/>
      <c r="C40" s="78" t="s">
        <v>185</v>
      </c>
      <c r="D40" s="109"/>
      <c r="E40" s="94"/>
      <c r="F40" s="107"/>
      <c r="G40" s="94"/>
      <c r="H40" s="125"/>
      <c r="I40" s="125"/>
      <c r="J40" s="155">
        <f>H40-I40</f>
        <v>0</v>
      </c>
      <c r="K40" s="99"/>
      <c r="L40" s="110"/>
      <c r="M40" s="144" t="str">
        <f t="shared" ref="M40" si="4">IF(L40="○",J40,"")</f>
        <v/>
      </c>
      <c r="N40" s="132" t="str">
        <f>IF(L40="△",J40,"")</f>
        <v/>
      </c>
    </row>
    <row r="41" spans="1:14" s="74" customFormat="1" ht="16.5" thickBot="1" x14ac:dyDescent="0.2">
      <c r="A41" s="81">
        <v>1</v>
      </c>
      <c r="B41" s="95"/>
      <c r="C41" s="96"/>
      <c r="D41" s="97"/>
      <c r="E41" s="98"/>
      <c r="F41" s="111"/>
      <c r="G41" s="98"/>
      <c r="H41" s="122"/>
      <c r="I41" s="122"/>
      <c r="J41" s="156"/>
      <c r="K41" s="99"/>
      <c r="L41" s="123"/>
      <c r="M41" s="145"/>
      <c r="N41" s="124" t="str">
        <f>IF(L41="△",J41,"")</f>
        <v/>
      </c>
    </row>
    <row r="42" spans="1:14" s="74" customFormat="1" ht="16.5" thickTop="1" x14ac:dyDescent="0.15">
      <c r="A42" s="81"/>
      <c r="B42" s="194" t="s">
        <v>127</v>
      </c>
      <c r="C42" s="195"/>
      <c r="D42" s="195"/>
      <c r="E42" s="195"/>
      <c r="F42" s="195"/>
      <c r="G42" s="195"/>
      <c r="H42" s="101">
        <f>SUM(H35:H41)</f>
        <v>1101900000</v>
      </c>
      <c r="I42" s="101">
        <f>SUM(I35:I41)</f>
        <v>689479147</v>
      </c>
      <c r="J42" s="102">
        <f>SUM(J35:J41)</f>
        <v>616612153</v>
      </c>
      <c r="K42" s="112"/>
      <c r="L42" s="83"/>
      <c r="M42" s="112"/>
    </row>
    <row r="43" spans="1:14" s="74" customFormat="1" ht="16.5" thickBot="1" x14ac:dyDescent="0.2">
      <c r="A43" s="81"/>
      <c r="B43" s="196" t="s">
        <v>128</v>
      </c>
      <c r="C43" s="197"/>
      <c r="D43" s="197"/>
      <c r="E43" s="197"/>
      <c r="F43" s="197"/>
      <c r="G43" s="197"/>
      <c r="H43" s="84"/>
      <c r="I43" s="84"/>
      <c r="J43" s="85"/>
      <c r="K43" s="103"/>
      <c r="L43" s="83"/>
      <c r="M43" s="103"/>
    </row>
    <row r="44" spans="1:14" s="74" customFormat="1" ht="16.5" thickTop="1" x14ac:dyDescent="0.15">
      <c r="A44" s="81"/>
      <c r="B44" s="104"/>
      <c r="C44" s="105" t="s">
        <v>123</v>
      </c>
      <c r="D44" s="109"/>
      <c r="E44" s="94"/>
      <c r="F44" s="107"/>
      <c r="G44" s="126"/>
      <c r="H44" s="127"/>
      <c r="I44" s="125"/>
      <c r="J44" s="154">
        <v>48719000</v>
      </c>
      <c r="K44" s="99"/>
      <c r="L44" s="108" t="s">
        <v>193</v>
      </c>
      <c r="M44" s="143">
        <f>IF(L44="○",J44,"")</f>
        <v>48719000</v>
      </c>
      <c r="N44" s="121" t="str">
        <f>IF(L44="△",J44,"")</f>
        <v/>
      </c>
    </row>
    <row r="45" spans="1:14" s="74" customFormat="1" ht="15.75" x14ac:dyDescent="0.15">
      <c r="A45" s="81"/>
      <c r="B45" s="104"/>
      <c r="C45" s="105" t="s">
        <v>124</v>
      </c>
      <c r="D45" s="109"/>
      <c r="E45" s="94"/>
      <c r="F45" s="107"/>
      <c r="G45" s="126"/>
      <c r="H45" s="127">
        <v>174704771</v>
      </c>
      <c r="I45" s="125">
        <v>60602319</v>
      </c>
      <c r="J45" s="155">
        <v>114102452</v>
      </c>
      <c r="K45" s="99"/>
      <c r="L45" s="110" t="s">
        <v>193</v>
      </c>
      <c r="M45" s="144">
        <f t="shared" ref="M45:M63" si="5">IF(L45="○",J45,"")</f>
        <v>114102452</v>
      </c>
      <c r="N45" s="132" t="str">
        <f>IF(L45="△",J45,"")</f>
        <v/>
      </c>
    </row>
    <row r="46" spans="1:14" s="74" customFormat="1" ht="15.75" x14ac:dyDescent="0.15">
      <c r="A46" s="81"/>
      <c r="B46" s="104"/>
      <c r="C46" s="105" t="s">
        <v>129</v>
      </c>
      <c r="D46" s="109"/>
      <c r="E46" s="94"/>
      <c r="F46" s="107"/>
      <c r="G46" s="126"/>
      <c r="H46" s="127">
        <v>29313785</v>
      </c>
      <c r="I46" s="125">
        <v>12573413</v>
      </c>
      <c r="J46" s="155">
        <v>16740372</v>
      </c>
      <c r="K46" s="99"/>
      <c r="L46" s="110" t="s">
        <v>193</v>
      </c>
      <c r="M46" s="144">
        <f t="shared" si="5"/>
        <v>16740372</v>
      </c>
      <c r="N46" s="132" t="str">
        <f t="shared" ref="N46:N50" si="6">IF(L46="△",J46,"")</f>
        <v/>
      </c>
    </row>
    <row r="47" spans="1:14" s="74" customFormat="1" ht="15.75" x14ac:dyDescent="0.15">
      <c r="A47" s="81"/>
      <c r="B47" s="104"/>
      <c r="C47" s="105" t="s">
        <v>130</v>
      </c>
      <c r="D47" s="109"/>
      <c r="E47" s="94"/>
      <c r="F47" s="107"/>
      <c r="G47" s="126"/>
      <c r="H47" s="127"/>
      <c r="I47" s="125"/>
      <c r="J47" s="155">
        <f t="shared" ref="J47:J54" si="7">H47-I47</f>
        <v>0</v>
      </c>
      <c r="K47" s="99"/>
      <c r="L47" s="110"/>
      <c r="M47" s="144" t="str">
        <f t="shared" si="5"/>
        <v/>
      </c>
      <c r="N47" s="132" t="str">
        <f t="shared" si="6"/>
        <v/>
      </c>
    </row>
    <row r="48" spans="1:14" s="74" customFormat="1" ht="15.75" x14ac:dyDescent="0.15">
      <c r="A48" s="81"/>
      <c r="B48" s="104"/>
      <c r="C48" s="105" t="s">
        <v>131</v>
      </c>
      <c r="D48" s="109"/>
      <c r="E48" s="94"/>
      <c r="F48" s="107"/>
      <c r="G48" s="126"/>
      <c r="H48" s="127">
        <v>21247097</v>
      </c>
      <c r="I48" s="125">
        <v>21223049</v>
      </c>
      <c r="J48" s="155">
        <v>24048</v>
      </c>
      <c r="K48" s="99"/>
      <c r="L48" s="110" t="s">
        <v>193</v>
      </c>
      <c r="M48" s="144">
        <f t="shared" si="5"/>
        <v>24048</v>
      </c>
      <c r="N48" s="132" t="str">
        <f>IF(L48="△",J48,"")</f>
        <v/>
      </c>
    </row>
    <row r="49" spans="1:14" s="74" customFormat="1" ht="15.75" x14ac:dyDescent="0.15">
      <c r="A49" s="81"/>
      <c r="B49" s="104"/>
      <c r="C49" s="105" t="s">
        <v>132</v>
      </c>
      <c r="D49" s="109"/>
      <c r="E49" s="94"/>
      <c r="F49" s="107"/>
      <c r="G49" s="126"/>
      <c r="H49" s="127">
        <v>133100450</v>
      </c>
      <c r="I49" s="125">
        <v>94392801</v>
      </c>
      <c r="J49" s="155">
        <v>38707649</v>
      </c>
      <c r="K49" s="99"/>
      <c r="L49" s="110" t="s">
        <v>193</v>
      </c>
      <c r="M49" s="144">
        <f t="shared" si="5"/>
        <v>38707649</v>
      </c>
      <c r="N49" s="132" t="str">
        <f t="shared" si="6"/>
        <v/>
      </c>
    </row>
    <row r="50" spans="1:14" s="74" customFormat="1" ht="15.75" x14ac:dyDescent="0.15">
      <c r="A50" s="81"/>
      <c r="B50" s="104"/>
      <c r="C50" s="105" t="s">
        <v>133</v>
      </c>
      <c r="D50" s="109"/>
      <c r="E50" s="94"/>
      <c r="F50" s="107"/>
      <c r="G50" s="126"/>
      <c r="H50" s="127"/>
      <c r="I50" s="125"/>
      <c r="J50" s="155"/>
      <c r="K50" s="99"/>
      <c r="L50" s="110"/>
      <c r="M50" s="144" t="str">
        <f t="shared" si="5"/>
        <v/>
      </c>
      <c r="N50" s="132" t="str">
        <f t="shared" si="6"/>
        <v/>
      </c>
    </row>
    <row r="51" spans="1:14" s="74" customFormat="1" ht="15.75" x14ac:dyDescent="0.15">
      <c r="A51" s="81"/>
      <c r="B51" s="104"/>
      <c r="C51" s="105" t="s">
        <v>134</v>
      </c>
      <c r="D51" s="109"/>
      <c r="E51" s="94"/>
      <c r="F51" s="107"/>
      <c r="G51" s="126"/>
      <c r="H51" s="127">
        <v>6706800</v>
      </c>
      <c r="I51" s="125">
        <v>6706800</v>
      </c>
      <c r="J51" s="155">
        <v>0</v>
      </c>
      <c r="K51" s="99"/>
      <c r="L51" s="110" t="s">
        <v>193</v>
      </c>
      <c r="M51" s="144">
        <f t="shared" si="5"/>
        <v>0</v>
      </c>
      <c r="N51" s="132" t="str">
        <f>IF(L51="△",J51,"")</f>
        <v/>
      </c>
    </row>
    <row r="52" spans="1:14" s="74" customFormat="1" ht="15.75" x14ac:dyDescent="0.15">
      <c r="A52" s="81"/>
      <c r="B52" s="104"/>
      <c r="C52" s="105" t="s">
        <v>135</v>
      </c>
      <c r="D52" s="109"/>
      <c r="E52" s="94"/>
      <c r="F52" s="107"/>
      <c r="G52" s="126"/>
      <c r="H52" s="127">
        <v>1223030</v>
      </c>
      <c r="I52" s="125">
        <v>1223030</v>
      </c>
      <c r="J52" s="155">
        <v>0</v>
      </c>
      <c r="K52" s="99"/>
      <c r="L52" s="110" t="s">
        <v>193</v>
      </c>
      <c r="N52" s="132"/>
    </row>
    <row r="53" spans="1:14" s="74" customFormat="1" ht="15.75" x14ac:dyDescent="0.15">
      <c r="A53" s="81"/>
      <c r="B53" s="104"/>
      <c r="C53" s="105" t="s">
        <v>136</v>
      </c>
      <c r="D53" s="109"/>
      <c r="E53" s="94"/>
      <c r="F53" s="107"/>
      <c r="G53" s="126"/>
      <c r="H53" s="127">
        <v>1200750</v>
      </c>
      <c r="I53" s="125">
        <v>1200750</v>
      </c>
      <c r="J53" s="155">
        <v>0</v>
      </c>
      <c r="K53" s="99"/>
      <c r="L53" s="110" t="s">
        <v>193</v>
      </c>
      <c r="M53" s="144">
        <f t="shared" si="5"/>
        <v>0</v>
      </c>
      <c r="N53" s="132"/>
    </row>
    <row r="54" spans="1:14" s="74" customFormat="1" ht="15.75" x14ac:dyDescent="0.15">
      <c r="A54" s="81"/>
      <c r="B54" s="104"/>
      <c r="C54" s="105" t="s">
        <v>137</v>
      </c>
      <c r="D54" s="109"/>
      <c r="E54" s="94"/>
      <c r="F54" s="107"/>
      <c r="G54" s="126"/>
      <c r="H54" s="127"/>
      <c r="I54" s="125"/>
      <c r="J54" s="155">
        <f t="shared" si="7"/>
        <v>0</v>
      </c>
      <c r="K54" s="99"/>
      <c r="L54" s="110"/>
      <c r="M54" s="144" t="str">
        <f t="shared" si="5"/>
        <v/>
      </c>
      <c r="N54" s="132"/>
    </row>
    <row r="55" spans="1:14" s="74" customFormat="1" ht="15.75" x14ac:dyDescent="0.15">
      <c r="A55" s="81"/>
      <c r="B55" s="104"/>
      <c r="C55" s="78"/>
      <c r="D55" s="109"/>
      <c r="E55" s="94"/>
      <c r="F55" s="107"/>
      <c r="G55" s="126"/>
      <c r="H55" s="127"/>
      <c r="I55" s="125"/>
      <c r="J55" s="155">
        <f>H55-I55</f>
        <v>0</v>
      </c>
      <c r="K55" s="99"/>
      <c r="L55" s="110"/>
      <c r="M55" s="144" t="str">
        <f t="shared" ref="M55" si="8">IF(L55="○",J55,"")</f>
        <v/>
      </c>
      <c r="N55" s="132" t="str">
        <f t="shared" ref="N55" si="9">IF(L55="△",J55,"")</f>
        <v/>
      </c>
    </row>
    <row r="56" spans="1:14" s="74" customFormat="1" ht="15.75" x14ac:dyDescent="0.15">
      <c r="A56" s="81"/>
      <c r="B56" s="104"/>
      <c r="C56" s="105" t="s">
        <v>126</v>
      </c>
      <c r="D56" s="109"/>
      <c r="E56" s="94"/>
      <c r="F56" s="107"/>
      <c r="G56" s="126"/>
      <c r="H56" s="127"/>
      <c r="I56" s="125"/>
      <c r="J56" s="155">
        <v>180012000</v>
      </c>
      <c r="K56" s="99"/>
      <c r="L56" s="110" t="s">
        <v>192</v>
      </c>
      <c r="M56" s="144" t="str">
        <f t="shared" si="5"/>
        <v/>
      </c>
      <c r="N56" s="132"/>
    </row>
    <row r="57" spans="1:14" s="74" customFormat="1" ht="15.75" x14ac:dyDescent="0.15">
      <c r="A57" s="81"/>
      <c r="B57" s="104"/>
      <c r="C57" s="105" t="s">
        <v>138</v>
      </c>
      <c r="D57" s="109"/>
      <c r="E57" s="94"/>
      <c r="F57" s="107"/>
      <c r="G57" s="126"/>
      <c r="H57" s="127"/>
      <c r="I57" s="125"/>
      <c r="J57" s="155"/>
      <c r="K57" s="99"/>
      <c r="L57" s="110"/>
      <c r="M57" s="144" t="str">
        <f t="shared" si="5"/>
        <v/>
      </c>
      <c r="N57" s="132"/>
    </row>
    <row r="58" spans="1:14" s="74" customFormat="1" ht="15.75" x14ac:dyDescent="0.15">
      <c r="A58" s="81"/>
      <c r="B58" s="104"/>
      <c r="C58" s="105" t="s">
        <v>139</v>
      </c>
      <c r="D58" s="109"/>
      <c r="E58" s="94"/>
      <c r="F58" s="107"/>
      <c r="G58" s="126"/>
      <c r="H58" s="127"/>
      <c r="I58" s="125"/>
      <c r="J58" s="155">
        <v>27824700</v>
      </c>
      <c r="K58" s="99"/>
      <c r="L58" s="110" t="s">
        <v>192</v>
      </c>
      <c r="M58" s="144" t="str">
        <f t="shared" si="5"/>
        <v/>
      </c>
      <c r="N58" s="132"/>
    </row>
    <row r="59" spans="1:14" s="74" customFormat="1" ht="15.75" x14ac:dyDescent="0.15">
      <c r="A59" s="81"/>
      <c r="B59" s="104"/>
      <c r="C59" s="105" t="s">
        <v>190</v>
      </c>
      <c r="D59" s="109"/>
      <c r="E59" s="94"/>
      <c r="F59" s="107"/>
      <c r="G59" s="126"/>
      <c r="H59" s="127"/>
      <c r="I59" s="125"/>
      <c r="J59" s="155">
        <v>77440000</v>
      </c>
      <c r="K59" s="99"/>
      <c r="L59" s="110" t="s">
        <v>192</v>
      </c>
      <c r="M59" s="144" t="str">
        <f t="shared" si="5"/>
        <v/>
      </c>
      <c r="N59" s="132"/>
    </row>
    <row r="60" spans="1:14" s="74" customFormat="1" ht="15.75" x14ac:dyDescent="0.15">
      <c r="A60" s="81"/>
      <c r="B60" s="104"/>
      <c r="C60" s="105" t="s">
        <v>189</v>
      </c>
      <c r="D60" s="109"/>
      <c r="E60" s="94"/>
      <c r="F60" s="107"/>
      <c r="G60" s="126"/>
      <c r="H60" s="127"/>
      <c r="I60" s="125"/>
      <c r="J60" s="155">
        <v>45000000</v>
      </c>
      <c r="K60" s="99"/>
      <c r="L60" s="110" t="s">
        <v>192</v>
      </c>
      <c r="M60" s="144" t="str">
        <f t="shared" si="5"/>
        <v/>
      </c>
      <c r="N60" s="132"/>
    </row>
    <row r="61" spans="1:14" s="74" customFormat="1" ht="15.75" x14ac:dyDescent="0.15">
      <c r="A61" s="81"/>
      <c r="B61" s="104"/>
      <c r="C61" s="105" t="s">
        <v>140</v>
      </c>
      <c r="D61" s="109"/>
      <c r="E61" s="94"/>
      <c r="F61" s="107"/>
      <c r="G61" s="126"/>
      <c r="H61" s="127"/>
      <c r="I61" s="125"/>
      <c r="J61" s="155">
        <v>534160</v>
      </c>
      <c r="K61" s="99"/>
      <c r="L61" s="110" t="s">
        <v>193</v>
      </c>
      <c r="M61" s="144">
        <f t="shared" si="5"/>
        <v>534160</v>
      </c>
      <c r="N61" s="132"/>
    </row>
    <row r="62" spans="1:14" s="74" customFormat="1" ht="15.75" x14ac:dyDescent="0.15">
      <c r="A62" s="81"/>
      <c r="B62" s="104"/>
      <c r="C62" s="105" t="s">
        <v>191</v>
      </c>
      <c r="D62" s="109"/>
      <c r="E62" s="94"/>
      <c r="F62" s="107"/>
      <c r="G62" s="126"/>
      <c r="H62" s="127"/>
      <c r="I62" s="125"/>
      <c r="J62" s="155"/>
      <c r="K62" s="99"/>
      <c r="L62" s="110" t="s">
        <v>192</v>
      </c>
      <c r="M62" s="144" t="str">
        <f t="shared" si="5"/>
        <v/>
      </c>
      <c r="N62" s="132"/>
    </row>
    <row r="63" spans="1:14" s="74" customFormat="1" ht="15.75" x14ac:dyDescent="0.15">
      <c r="A63" s="81"/>
      <c r="B63" s="104"/>
      <c r="C63" s="105" t="s">
        <v>141</v>
      </c>
      <c r="D63" s="109"/>
      <c r="E63" s="94"/>
      <c r="F63" s="107"/>
      <c r="G63" s="126"/>
      <c r="H63" s="127"/>
      <c r="I63" s="125"/>
      <c r="J63" s="155">
        <v>60244363</v>
      </c>
      <c r="K63" s="99"/>
      <c r="L63" s="110" t="s">
        <v>193</v>
      </c>
      <c r="M63" s="144">
        <f t="shared" si="5"/>
        <v>60244363</v>
      </c>
      <c r="N63" s="132"/>
    </row>
    <row r="64" spans="1:14" s="74" customFormat="1" ht="15.75" x14ac:dyDescent="0.15">
      <c r="A64" s="81"/>
      <c r="B64" s="104"/>
      <c r="C64" s="78" t="s">
        <v>186</v>
      </c>
      <c r="D64" s="109"/>
      <c r="E64" s="94"/>
      <c r="F64" s="107"/>
      <c r="G64" s="126"/>
      <c r="H64" s="127"/>
      <c r="I64" s="125"/>
      <c r="J64" s="155"/>
      <c r="K64" s="99"/>
      <c r="L64" s="110"/>
      <c r="M64" s="144" t="str">
        <f t="shared" ref="M64" si="10">IF(L64="○",J64,"")</f>
        <v/>
      </c>
      <c r="N64" s="132"/>
    </row>
    <row r="65" spans="1:14" s="74" customFormat="1" ht="16.5" thickBot="1" x14ac:dyDescent="0.2">
      <c r="A65" s="81">
        <v>1</v>
      </c>
      <c r="B65" s="95"/>
      <c r="C65" s="96"/>
      <c r="D65" s="97"/>
      <c r="E65" s="98"/>
      <c r="F65" s="111"/>
      <c r="G65" s="98"/>
      <c r="H65" s="128"/>
      <c r="I65" s="128"/>
      <c r="J65" s="155"/>
      <c r="K65" s="99"/>
      <c r="L65" s="123"/>
      <c r="M65" s="145" t="str">
        <f>IF(K65="○",I65,"")</f>
        <v/>
      </c>
      <c r="N65" s="124" t="str">
        <f>IF(L65="△",J65,"")</f>
        <v/>
      </c>
    </row>
    <row r="66" spans="1:14" s="74" customFormat="1" ht="16.5" thickTop="1" x14ac:dyDescent="0.15">
      <c r="A66" s="81"/>
      <c r="B66" s="194" t="s">
        <v>142</v>
      </c>
      <c r="C66" s="195"/>
      <c r="D66" s="195"/>
      <c r="E66" s="195"/>
      <c r="F66" s="195"/>
      <c r="G66" s="195"/>
      <c r="H66" s="101">
        <f>SUM(H44:H65)</f>
        <v>367496683</v>
      </c>
      <c r="I66" s="101">
        <f>SUM(I44:I65)</f>
        <v>197922162</v>
      </c>
      <c r="J66" s="102">
        <f>SUM(J44:J65)</f>
        <v>609348744</v>
      </c>
      <c r="K66" s="112"/>
      <c r="L66" s="83"/>
      <c r="M66" s="112"/>
    </row>
    <row r="67" spans="1:14" s="74" customFormat="1" ht="15.75" x14ac:dyDescent="0.15">
      <c r="A67" s="81"/>
      <c r="B67" s="194" t="s">
        <v>143</v>
      </c>
      <c r="C67" s="195"/>
      <c r="D67" s="195"/>
      <c r="E67" s="195"/>
      <c r="F67" s="195"/>
      <c r="G67" s="195"/>
      <c r="H67" s="101">
        <f>SUM(H42,H66)</f>
        <v>1469396683</v>
      </c>
      <c r="I67" s="101">
        <f>SUM(I42,I66)</f>
        <v>887401309</v>
      </c>
      <c r="J67" s="102">
        <f>SUM(J42,J66)</f>
        <v>1225960897</v>
      </c>
      <c r="K67" s="112"/>
      <c r="L67" s="83"/>
      <c r="M67" s="82" t="s">
        <v>184</v>
      </c>
      <c r="N67" s="160" t="s">
        <v>178</v>
      </c>
    </row>
    <row r="68" spans="1:14" s="74" customFormat="1" ht="15.75" x14ac:dyDescent="0.15">
      <c r="A68" s="81"/>
      <c r="B68" s="194" t="s">
        <v>144</v>
      </c>
      <c r="C68" s="195"/>
      <c r="D68" s="195"/>
      <c r="E68" s="195"/>
      <c r="F68" s="195"/>
      <c r="G68" s="195"/>
      <c r="H68" s="101">
        <f>SUM(H32,H67)</f>
        <v>1469396683</v>
      </c>
      <c r="I68" s="101">
        <f>SUM(I32,I67)</f>
        <v>887401309</v>
      </c>
      <c r="J68" s="102">
        <f>SUM(J32,J67)</f>
        <v>1651716169</v>
      </c>
      <c r="K68" s="112"/>
      <c r="L68" s="83"/>
      <c r="M68" s="113">
        <f>SUM(M9:M31)+SUM(M35:M41)+SUM(M44:M65)</f>
        <v>900517941</v>
      </c>
      <c r="N68" s="113">
        <v>893764180</v>
      </c>
    </row>
    <row r="69" spans="1:14" s="74" customFormat="1" ht="15.75" x14ac:dyDescent="0.15">
      <c r="A69" s="81"/>
      <c r="B69" s="196" t="s">
        <v>145</v>
      </c>
      <c r="C69" s="197"/>
      <c r="D69" s="197"/>
      <c r="E69" s="197"/>
      <c r="F69" s="197"/>
      <c r="G69" s="197"/>
      <c r="H69" s="84"/>
      <c r="I69" s="84"/>
      <c r="J69" s="85"/>
      <c r="K69" s="103"/>
      <c r="L69" s="83"/>
      <c r="M69" s="103"/>
    </row>
    <row r="70" spans="1:14" s="74" customFormat="1" ht="15.75" x14ac:dyDescent="0.15">
      <c r="A70" s="81"/>
      <c r="B70" s="196" t="s">
        <v>146</v>
      </c>
      <c r="C70" s="197"/>
      <c r="D70" s="197"/>
      <c r="E70" s="197"/>
      <c r="F70" s="197"/>
      <c r="G70" s="197"/>
      <c r="H70" s="84"/>
      <c r="I70" s="84"/>
      <c r="J70" s="85"/>
      <c r="K70" s="103"/>
      <c r="L70" s="83"/>
      <c r="M70" s="103"/>
    </row>
    <row r="71" spans="1:14" s="74" customFormat="1" ht="15.75" x14ac:dyDescent="0.15">
      <c r="A71" s="81"/>
      <c r="B71" s="104"/>
      <c r="C71" s="105" t="s">
        <v>147</v>
      </c>
      <c r="D71" s="109"/>
      <c r="E71" s="115"/>
      <c r="F71" s="107"/>
      <c r="G71" s="115"/>
      <c r="H71" s="129"/>
      <c r="I71" s="125"/>
      <c r="J71" s="157"/>
      <c r="K71" s="99"/>
      <c r="L71" s="83"/>
      <c r="M71" s="112"/>
    </row>
    <row r="72" spans="1:14" s="74" customFormat="1" ht="15.75" x14ac:dyDescent="0.15">
      <c r="A72" s="81"/>
      <c r="B72" s="104"/>
      <c r="C72" s="105" t="s">
        <v>148</v>
      </c>
      <c r="D72" s="109"/>
      <c r="E72" s="115"/>
      <c r="F72" s="107"/>
      <c r="G72" s="115"/>
      <c r="H72" s="129"/>
      <c r="I72" s="125"/>
      <c r="J72" s="157">
        <v>23001650</v>
      </c>
      <c r="K72" s="99"/>
      <c r="L72" s="83"/>
      <c r="M72" s="112"/>
    </row>
    <row r="73" spans="1:14" s="74" customFormat="1" ht="15.75" x14ac:dyDescent="0.15">
      <c r="A73" s="81"/>
      <c r="B73" s="104"/>
      <c r="C73" s="105" t="s">
        <v>149</v>
      </c>
      <c r="D73" s="109"/>
      <c r="E73" s="115"/>
      <c r="F73" s="107"/>
      <c r="G73" s="115"/>
      <c r="H73" s="129"/>
      <c r="I73" s="125"/>
      <c r="J73" s="157"/>
      <c r="K73" s="99"/>
      <c r="L73" s="83"/>
      <c r="M73" s="112"/>
    </row>
    <row r="74" spans="1:14" s="74" customFormat="1" ht="15.75" x14ac:dyDescent="0.15">
      <c r="A74" s="81"/>
      <c r="B74" s="104"/>
      <c r="C74" s="105" t="s">
        <v>150</v>
      </c>
      <c r="D74" s="109"/>
      <c r="E74" s="115"/>
      <c r="F74" s="107"/>
      <c r="G74" s="115"/>
      <c r="H74" s="129"/>
      <c r="I74" s="125"/>
      <c r="J74" s="157"/>
      <c r="K74" s="99"/>
      <c r="L74" s="83"/>
      <c r="M74" s="112"/>
    </row>
    <row r="75" spans="1:14" s="74" customFormat="1" ht="15.75" x14ac:dyDescent="0.15">
      <c r="A75" s="81"/>
      <c r="B75" s="104"/>
      <c r="C75" s="105" t="s">
        <v>151</v>
      </c>
      <c r="D75" s="109"/>
      <c r="E75" s="115"/>
      <c r="F75" s="107"/>
      <c r="G75" s="115"/>
      <c r="H75" s="129"/>
      <c r="I75" s="125"/>
      <c r="J75" s="157"/>
      <c r="K75" s="99"/>
      <c r="L75" s="83"/>
      <c r="M75" s="112"/>
    </row>
    <row r="76" spans="1:14" s="74" customFormat="1" ht="15.75" x14ac:dyDescent="0.15">
      <c r="A76" s="81"/>
      <c r="B76" s="104"/>
      <c r="C76" s="105" t="s">
        <v>152</v>
      </c>
      <c r="D76" s="109"/>
      <c r="E76" s="115"/>
      <c r="F76" s="107"/>
      <c r="G76" s="115"/>
      <c r="H76" s="129"/>
      <c r="I76" s="125"/>
      <c r="J76" s="157"/>
      <c r="K76" s="99"/>
      <c r="L76" s="83"/>
      <c r="M76" s="112"/>
    </row>
    <row r="77" spans="1:14" s="74" customFormat="1" ht="15.75" x14ac:dyDescent="0.15">
      <c r="A77" s="81"/>
      <c r="B77" s="104"/>
      <c r="C77" s="105" t="s">
        <v>153</v>
      </c>
      <c r="D77" s="109"/>
      <c r="E77" s="115"/>
      <c r="F77" s="107"/>
      <c r="G77" s="115"/>
      <c r="H77" s="129"/>
      <c r="I77" s="125"/>
      <c r="J77" s="157"/>
      <c r="K77" s="99"/>
      <c r="L77" s="83"/>
      <c r="M77" s="112"/>
    </row>
    <row r="78" spans="1:14" s="74" customFormat="1" ht="15.75" x14ac:dyDescent="0.15">
      <c r="A78" s="81"/>
      <c r="B78" s="104"/>
      <c r="C78" s="105" t="s">
        <v>154</v>
      </c>
      <c r="D78" s="109"/>
      <c r="E78" s="115"/>
      <c r="F78" s="107"/>
      <c r="G78" s="115"/>
      <c r="H78" s="129"/>
      <c r="I78" s="125"/>
      <c r="J78" s="157"/>
      <c r="K78" s="99"/>
      <c r="L78" s="83"/>
      <c r="M78" s="112"/>
    </row>
    <row r="79" spans="1:14" s="74" customFormat="1" ht="15.75" x14ac:dyDescent="0.15">
      <c r="A79" s="81"/>
      <c r="B79" s="104"/>
      <c r="C79" s="105" t="s">
        <v>155</v>
      </c>
      <c r="D79" s="109"/>
      <c r="E79" s="115"/>
      <c r="F79" s="107"/>
      <c r="G79" s="115"/>
      <c r="H79" s="129"/>
      <c r="I79" s="125"/>
      <c r="J79" s="157"/>
      <c r="K79" s="99"/>
      <c r="L79" s="83"/>
      <c r="M79" s="112"/>
    </row>
    <row r="80" spans="1:14" s="74" customFormat="1" ht="15.75" x14ac:dyDescent="0.15">
      <c r="A80" s="81"/>
      <c r="B80" s="104"/>
      <c r="C80" s="105" t="s">
        <v>181</v>
      </c>
      <c r="D80" s="109"/>
      <c r="E80" s="115"/>
      <c r="F80" s="107"/>
      <c r="G80" s="115"/>
      <c r="H80" s="129"/>
      <c r="I80" s="125"/>
      <c r="J80" s="157"/>
      <c r="K80" s="99"/>
      <c r="L80" s="83"/>
      <c r="M80" s="112"/>
    </row>
    <row r="81" spans="1:13" s="74" customFormat="1" ht="15.75" x14ac:dyDescent="0.15">
      <c r="A81" s="81"/>
      <c r="B81" s="104"/>
      <c r="C81" s="105" t="s">
        <v>156</v>
      </c>
      <c r="D81" s="109"/>
      <c r="E81" s="115"/>
      <c r="F81" s="107"/>
      <c r="G81" s="115"/>
      <c r="H81" s="129"/>
      <c r="I81" s="125"/>
      <c r="J81" s="157"/>
      <c r="K81" s="99"/>
      <c r="L81" s="83"/>
      <c r="M81" s="112"/>
    </row>
    <row r="82" spans="1:13" s="74" customFormat="1" ht="15.75" x14ac:dyDescent="0.15">
      <c r="A82" s="81"/>
      <c r="B82" s="104"/>
      <c r="C82" s="105" t="s">
        <v>157</v>
      </c>
      <c r="D82" s="109"/>
      <c r="E82" s="115"/>
      <c r="F82" s="107"/>
      <c r="G82" s="115"/>
      <c r="H82" s="129"/>
      <c r="I82" s="125"/>
      <c r="J82" s="157"/>
      <c r="K82" s="99"/>
      <c r="L82" s="83"/>
      <c r="M82" s="112"/>
    </row>
    <row r="83" spans="1:13" s="74" customFormat="1" ht="15.75" x14ac:dyDescent="0.15">
      <c r="A83" s="81"/>
      <c r="B83" s="104"/>
      <c r="C83" s="105" t="s">
        <v>158</v>
      </c>
      <c r="D83" s="109"/>
      <c r="E83" s="115"/>
      <c r="F83" s="107"/>
      <c r="G83" s="115"/>
      <c r="H83" s="129"/>
      <c r="I83" s="125"/>
      <c r="J83" s="157">
        <v>2130068</v>
      </c>
      <c r="K83" s="99"/>
      <c r="L83" s="83"/>
      <c r="M83" s="112"/>
    </row>
    <row r="84" spans="1:13" s="74" customFormat="1" ht="15.75" x14ac:dyDescent="0.15">
      <c r="A84" s="81"/>
      <c r="B84" s="104"/>
      <c r="C84" s="105" t="s">
        <v>159</v>
      </c>
      <c r="D84" s="109"/>
      <c r="E84" s="115"/>
      <c r="F84" s="107"/>
      <c r="G84" s="115"/>
      <c r="H84" s="129"/>
      <c r="I84" s="125"/>
      <c r="J84" s="157"/>
      <c r="K84" s="99"/>
      <c r="L84" s="83"/>
      <c r="M84" s="112"/>
    </row>
    <row r="85" spans="1:13" s="74" customFormat="1" ht="15.75" x14ac:dyDescent="0.15">
      <c r="A85" s="81"/>
      <c r="B85" s="104"/>
      <c r="C85" s="105" t="s">
        <v>160</v>
      </c>
      <c r="D85" s="109"/>
      <c r="E85" s="115"/>
      <c r="F85" s="107"/>
      <c r="G85" s="115"/>
      <c r="H85" s="129"/>
      <c r="I85" s="125"/>
      <c r="J85" s="157"/>
      <c r="K85" s="99"/>
      <c r="L85" s="83"/>
      <c r="M85" s="112"/>
    </row>
    <row r="86" spans="1:13" s="74" customFormat="1" ht="15.75" x14ac:dyDescent="0.15">
      <c r="A86" s="81"/>
      <c r="B86" s="104"/>
      <c r="C86" s="105" t="s">
        <v>161</v>
      </c>
      <c r="D86" s="109"/>
      <c r="E86" s="115"/>
      <c r="F86" s="107"/>
      <c r="G86" s="115"/>
      <c r="H86" s="129"/>
      <c r="I86" s="125"/>
      <c r="J86" s="157">
        <v>12456</v>
      </c>
      <c r="K86" s="99"/>
      <c r="L86" s="83"/>
      <c r="M86" s="112"/>
    </row>
    <row r="87" spans="1:13" s="74" customFormat="1" ht="15.75" x14ac:dyDescent="0.15">
      <c r="A87" s="81"/>
      <c r="B87" s="104"/>
      <c r="C87" s="105" t="s">
        <v>162</v>
      </c>
      <c r="D87" s="109"/>
      <c r="E87" s="115"/>
      <c r="F87" s="107"/>
      <c r="G87" s="115"/>
      <c r="H87" s="129"/>
      <c r="I87" s="125"/>
      <c r="J87" s="157">
        <v>3513713</v>
      </c>
      <c r="K87" s="99"/>
      <c r="L87" s="83"/>
      <c r="M87" s="112"/>
    </row>
    <row r="88" spans="1:13" s="74" customFormat="1" ht="15.75" x14ac:dyDescent="0.15">
      <c r="A88" s="81"/>
      <c r="B88" s="104"/>
      <c r="C88" s="105" t="s">
        <v>163</v>
      </c>
      <c r="D88" s="109"/>
      <c r="E88" s="115"/>
      <c r="F88" s="107"/>
      <c r="G88" s="115"/>
      <c r="H88" s="129"/>
      <c r="I88" s="125"/>
      <c r="J88" s="157"/>
      <c r="K88" s="99"/>
      <c r="L88" s="83"/>
      <c r="M88" s="112"/>
    </row>
    <row r="89" spans="1:13" s="74" customFormat="1" ht="15.75" x14ac:dyDescent="0.15">
      <c r="A89" s="81">
        <v>1</v>
      </c>
      <c r="B89" s="104"/>
      <c r="C89" s="96"/>
      <c r="D89" s="97"/>
      <c r="E89" s="98"/>
      <c r="F89" s="98"/>
      <c r="G89" s="98"/>
      <c r="H89" s="125"/>
      <c r="I89" s="125"/>
      <c r="J89" s="158"/>
      <c r="K89" s="99"/>
      <c r="L89" s="130"/>
      <c r="M89" s="99"/>
    </row>
    <row r="90" spans="1:13" s="74" customFormat="1" ht="15.75" x14ac:dyDescent="0.15">
      <c r="A90" s="81"/>
      <c r="B90" s="194" t="s">
        <v>164</v>
      </c>
      <c r="C90" s="195"/>
      <c r="D90" s="195"/>
      <c r="E90" s="195"/>
      <c r="F90" s="195"/>
      <c r="G90" s="195"/>
      <c r="H90" s="101">
        <f>SUM(H71:H89)</f>
        <v>0</v>
      </c>
      <c r="I90" s="101">
        <f>SUM(I71:I89)</f>
        <v>0</v>
      </c>
      <c r="J90" s="102">
        <f>SUM(J71:J89)</f>
        <v>28657887</v>
      </c>
      <c r="K90" s="112"/>
      <c r="L90" s="83"/>
      <c r="M90" s="112"/>
    </row>
    <row r="91" spans="1:13" s="74" customFormat="1" ht="15.75" x14ac:dyDescent="0.15">
      <c r="A91" s="81"/>
      <c r="B91" s="196" t="s">
        <v>165</v>
      </c>
      <c r="C91" s="197"/>
      <c r="D91" s="197"/>
      <c r="E91" s="197"/>
      <c r="F91" s="197"/>
      <c r="G91" s="197"/>
      <c r="H91" s="84"/>
      <c r="I91" s="84"/>
      <c r="J91" s="85"/>
      <c r="K91" s="103"/>
      <c r="L91" s="83"/>
      <c r="M91" s="103"/>
    </row>
    <row r="92" spans="1:13" s="74" customFormat="1" ht="15.75" x14ac:dyDescent="0.15">
      <c r="A92" s="81"/>
      <c r="B92" s="104"/>
      <c r="C92" s="105" t="s">
        <v>166</v>
      </c>
      <c r="D92" s="109"/>
      <c r="E92" s="115"/>
      <c r="F92" s="107"/>
      <c r="G92" s="115"/>
      <c r="H92" s="129"/>
      <c r="I92" s="125"/>
      <c r="J92" s="157"/>
      <c r="K92" s="99"/>
      <c r="L92" s="83"/>
      <c r="M92" s="112"/>
    </row>
    <row r="93" spans="1:13" s="74" customFormat="1" ht="15.75" x14ac:dyDescent="0.15">
      <c r="A93" s="81"/>
      <c r="B93" s="104"/>
      <c r="C93" s="105" t="s">
        <v>167</v>
      </c>
      <c r="D93" s="109"/>
      <c r="E93" s="115"/>
      <c r="F93" s="107"/>
      <c r="G93" s="115"/>
      <c r="H93" s="129"/>
      <c r="I93" s="125"/>
      <c r="J93" s="157"/>
      <c r="K93" s="99"/>
      <c r="L93" s="83"/>
      <c r="M93" s="112"/>
    </row>
    <row r="94" spans="1:13" s="74" customFormat="1" ht="15.75" x14ac:dyDescent="0.15">
      <c r="A94" s="81"/>
      <c r="B94" s="104"/>
      <c r="C94" s="105" t="s">
        <v>168</v>
      </c>
      <c r="D94" s="109"/>
      <c r="E94" s="115"/>
      <c r="F94" s="107"/>
      <c r="G94" s="115"/>
      <c r="H94" s="129"/>
      <c r="I94" s="125"/>
      <c r="J94" s="157"/>
      <c r="K94" s="99"/>
      <c r="L94" s="83"/>
      <c r="M94" s="112"/>
    </row>
    <row r="95" spans="1:13" s="74" customFormat="1" ht="15.75" x14ac:dyDescent="0.15">
      <c r="A95" s="81"/>
      <c r="B95" s="104"/>
      <c r="C95" s="105" t="s">
        <v>169</v>
      </c>
      <c r="D95" s="109"/>
      <c r="E95" s="115"/>
      <c r="F95" s="107"/>
      <c r="G95" s="115"/>
      <c r="H95" s="129"/>
      <c r="I95" s="125"/>
      <c r="J95" s="157"/>
      <c r="K95" s="99"/>
      <c r="L95" s="83"/>
      <c r="M95" s="112"/>
    </row>
    <row r="96" spans="1:13" s="74" customFormat="1" ht="15.75" x14ac:dyDescent="0.15">
      <c r="A96" s="81"/>
      <c r="B96" s="104"/>
      <c r="C96" s="105" t="s">
        <v>170</v>
      </c>
      <c r="D96" s="109"/>
      <c r="E96" s="115"/>
      <c r="F96" s="107"/>
      <c r="G96" s="115"/>
      <c r="H96" s="129"/>
      <c r="I96" s="125"/>
      <c r="J96" s="157">
        <v>37517870</v>
      </c>
      <c r="K96" s="99"/>
      <c r="L96" s="83"/>
      <c r="M96" s="112"/>
    </row>
    <row r="97" spans="1:13" s="74" customFormat="1" ht="15.75" x14ac:dyDescent="0.15">
      <c r="A97" s="81"/>
      <c r="B97" s="104"/>
      <c r="C97" s="78" t="s">
        <v>187</v>
      </c>
      <c r="D97" s="109"/>
      <c r="E97" s="115"/>
      <c r="F97" s="107"/>
      <c r="G97" s="115"/>
      <c r="H97" s="129"/>
      <c r="I97" s="125"/>
      <c r="J97" s="157"/>
      <c r="K97" s="99"/>
      <c r="L97" s="83"/>
      <c r="M97" s="112"/>
    </row>
    <row r="98" spans="1:13" s="74" customFormat="1" ht="15.75" x14ac:dyDescent="0.15">
      <c r="A98" s="81"/>
      <c r="B98" s="104"/>
      <c r="C98" s="105" t="s">
        <v>171</v>
      </c>
      <c r="D98" s="109"/>
      <c r="E98" s="115"/>
      <c r="F98" s="107"/>
      <c r="G98" s="115"/>
      <c r="H98" s="129"/>
      <c r="I98" s="125"/>
      <c r="J98" s="157"/>
      <c r="K98" s="99"/>
      <c r="L98" s="83"/>
      <c r="M98" s="112"/>
    </row>
    <row r="99" spans="1:13" s="74" customFormat="1" ht="15.75" x14ac:dyDescent="0.15">
      <c r="A99" s="81"/>
      <c r="B99" s="104"/>
      <c r="C99" s="105" t="s">
        <v>172</v>
      </c>
      <c r="D99" s="109"/>
      <c r="E99" s="115"/>
      <c r="F99" s="107"/>
      <c r="G99" s="115"/>
      <c r="H99" s="129"/>
      <c r="I99" s="125"/>
      <c r="J99" s="157"/>
      <c r="K99" s="99"/>
      <c r="L99" s="83"/>
      <c r="M99" s="112"/>
    </row>
    <row r="100" spans="1:13" s="74" customFormat="1" ht="15.75" x14ac:dyDescent="0.15">
      <c r="A100" s="81"/>
      <c r="B100" s="104"/>
      <c r="C100" s="105" t="s">
        <v>173</v>
      </c>
      <c r="D100" s="109"/>
      <c r="E100" s="115"/>
      <c r="F100" s="107"/>
      <c r="G100" s="115"/>
      <c r="H100" s="129"/>
      <c r="I100" s="125"/>
      <c r="J100" s="157"/>
      <c r="K100" s="99"/>
      <c r="L100" s="83"/>
      <c r="M100" s="112"/>
    </row>
    <row r="101" spans="1:13" s="74" customFormat="1" ht="15.75" x14ac:dyDescent="0.15">
      <c r="A101" s="81">
        <v>1</v>
      </c>
      <c r="B101" s="114"/>
      <c r="C101" s="96"/>
      <c r="D101" s="97"/>
      <c r="E101" s="98"/>
      <c r="F101" s="98"/>
      <c r="G101" s="98"/>
      <c r="H101" s="125"/>
      <c r="I101" s="125"/>
      <c r="J101" s="158"/>
      <c r="K101" s="99"/>
      <c r="L101" s="130"/>
      <c r="M101" s="99"/>
    </row>
    <row r="102" spans="1:13" s="74" customFormat="1" ht="15.75" x14ac:dyDescent="0.15">
      <c r="A102" s="81"/>
      <c r="B102" s="194" t="s">
        <v>174</v>
      </c>
      <c r="C102" s="195"/>
      <c r="D102" s="195"/>
      <c r="E102" s="195"/>
      <c r="F102" s="195"/>
      <c r="G102" s="195"/>
      <c r="H102" s="101">
        <f>SUM(H92:H101)</f>
        <v>0</v>
      </c>
      <c r="I102" s="101">
        <f>SUM(I92:I101)</f>
        <v>0</v>
      </c>
      <c r="J102" s="102">
        <f>SUM(J92:J101)</f>
        <v>37517870</v>
      </c>
      <c r="K102" s="115"/>
      <c r="L102" s="83"/>
      <c r="M102" s="112"/>
    </row>
    <row r="103" spans="1:13" s="74" customFormat="1" ht="15.75" x14ac:dyDescent="0.15">
      <c r="A103" s="81"/>
      <c r="B103" s="194" t="s">
        <v>175</v>
      </c>
      <c r="C103" s="195"/>
      <c r="D103" s="195"/>
      <c r="E103" s="195"/>
      <c r="F103" s="195"/>
      <c r="G103" s="195"/>
      <c r="H103" s="101">
        <f>SUM(H90,H102)</f>
        <v>0</v>
      </c>
      <c r="I103" s="101">
        <f>SUM(I90,I102)</f>
        <v>0</v>
      </c>
      <c r="J103" s="102">
        <f>SUM(J90,J102)</f>
        <v>66175757</v>
      </c>
      <c r="K103" s="115"/>
      <c r="L103" s="83"/>
      <c r="M103" s="112"/>
    </row>
    <row r="104" spans="1:13" s="74" customFormat="1" ht="15.75" x14ac:dyDescent="0.15">
      <c r="A104" s="81"/>
      <c r="B104" s="194" t="s">
        <v>176</v>
      </c>
      <c r="C104" s="195"/>
      <c r="D104" s="195"/>
      <c r="E104" s="195"/>
      <c r="F104" s="195"/>
      <c r="G104" s="195"/>
      <c r="H104" s="101">
        <f>H68-H103</f>
        <v>1469396683</v>
      </c>
      <c r="I104" s="101">
        <f>I68-I103</f>
        <v>887401309</v>
      </c>
      <c r="J104" s="102">
        <f>J68-J103</f>
        <v>1585540412</v>
      </c>
      <c r="K104" s="115"/>
      <c r="L104" s="83"/>
      <c r="M104" s="112"/>
    </row>
    <row r="105" spans="1:13" s="74" customFormat="1" ht="15.75" x14ac:dyDescent="0.15">
      <c r="A105" s="81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</row>
    <row r="106" spans="1:13" ht="15.75" x14ac:dyDescent="0.15">
      <c r="C106" s="73" t="s">
        <v>179</v>
      </c>
    </row>
    <row r="107" spans="1:13" ht="15.75" x14ac:dyDescent="0.15">
      <c r="D107" s="73" t="s">
        <v>180</v>
      </c>
    </row>
  </sheetData>
  <mergeCells count="21">
    <mergeCell ref="B102:G102"/>
    <mergeCell ref="B103:G103"/>
    <mergeCell ref="B104:G104"/>
    <mergeCell ref="B67:G67"/>
    <mergeCell ref="B68:G68"/>
    <mergeCell ref="B69:G69"/>
    <mergeCell ref="B70:G70"/>
    <mergeCell ref="B90:G90"/>
    <mergeCell ref="B91:G91"/>
    <mergeCell ref="B66:G66"/>
    <mergeCell ref="A2:N2"/>
    <mergeCell ref="B4:N4"/>
    <mergeCell ref="L5:N5"/>
    <mergeCell ref="B6:D6"/>
    <mergeCell ref="B7:G7"/>
    <mergeCell ref="B8:G8"/>
    <mergeCell ref="B32:G32"/>
    <mergeCell ref="B33:G33"/>
    <mergeCell ref="B34:G34"/>
    <mergeCell ref="B42:G42"/>
    <mergeCell ref="B43:G43"/>
  </mergeCells>
  <phoneticPr fontId="7"/>
  <dataValidations count="6">
    <dataValidation type="list" allowBlank="1" showInputMessage="1" showErrorMessage="1" sqref="L35:L41 L9:L31 L44:L65" xr:uid="{00000000-0002-0000-0100-000000000000}">
      <formula1>"○,△,×"</formula1>
    </dataValidation>
    <dataValidation type="whole" imeMode="off" allowBlank="1" showInputMessage="1" showErrorMessage="1" sqref="H35:J40 H9:J30 H92:I100 H71:I88 G44:J64" xr:uid="{00000000-0002-0000-0100-000001000000}">
      <formula1>-999999999999</formula1>
      <formula2>999999999999</formula2>
    </dataValidation>
    <dataValidation imeMode="disabled" allowBlank="1" showInputMessage="1" showErrorMessage="1" sqref="H101:I101 H89:I89" xr:uid="{00000000-0002-0000-0100-000002000000}"/>
    <dataValidation type="whole" allowBlank="1" showInputMessage="1" showErrorMessage="1" sqref="F71:F88 F44:F65 F35:F41 F9:F31 F92:F100" xr:uid="{00000000-0002-0000-0100-000003000000}">
      <formula1>1900</formula1>
      <formula2>2999</formula2>
    </dataValidation>
    <dataValidation type="whole" imeMode="disabled" allowBlank="1" showInputMessage="1" showErrorMessage="1" sqref="H65:I65" xr:uid="{00000000-0002-0000-0100-000004000000}">
      <formula1>0</formula1>
      <formula2>999999999999</formula2>
    </dataValidation>
    <dataValidation type="whole" allowBlank="1" showInputMessage="1" showErrorMessage="1" sqref="H41:I41 H31:I31" xr:uid="{00000000-0002-0000-0100-000005000000}">
      <formula1>-9999999999</formula1>
      <formula2>9999999999</formula2>
    </dataValidation>
  </dataValidations>
  <pageMargins left="0.7" right="0.7" top="0.75" bottom="0.75" header="0.3" footer="0.3"/>
  <pageSetup paperSize="8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算定シート</vt:lpstr>
      <vt:lpstr>別添（財産目録）</vt:lpstr>
      <vt:lpstr>算定シート!Print_Area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AA504217</dc:creator>
  <cp:lastModifiedBy>和人会トリアス</cp:lastModifiedBy>
  <cp:lastPrinted>2025-05-30T01:58:10Z</cp:lastPrinted>
  <dcterms:created xsi:type="dcterms:W3CDTF">2017-12-21T09:11:32Z</dcterms:created>
  <dcterms:modified xsi:type="dcterms:W3CDTF">2026-07-30T00:25:27Z</dcterms:modified>
</cp:coreProperties>
</file>